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J:\GRP\N\1\D\Accès\Accès 2022-2023\22-23.024 shingler_OK_2022-05-27_MM\Documents à transmettre\"/>
    </mc:Choice>
  </mc:AlternateContent>
  <xr:revisionPtr revIDLastSave="0" documentId="13_ncr:1_{DD289474-8C7F-43A5-850F-2E1C50A2254C}" xr6:coauthVersionLast="47" xr6:coauthVersionMax="47" xr10:uidLastSave="{00000000-0000-0000-0000-000000000000}"/>
  <bookViews>
    <workbookView xWindow="-110" yWindow="-110" windowWidth="19420" windowHeight="10420" activeTab="4" xr2:uid="{00000000-000D-0000-FFFF-FFFF00000000}"/>
  </bookViews>
  <sheets>
    <sheet name="Univ_Cg" sheetId="1" r:id="rId1"/>
    <sheet name="Prive_Gvt" sheetId="5" r:id="rId2"/>
    <sheet name="info_prive_gvt" sheetId="2" r:id="rId3"/>
    <sheet name="stat_cegep" sheetId="3" r:id="rId4"/>
    <sheet name="stat_univ" sheetId="4" r:id="rId5"/>
  </sheets>
  <definedNames>
    <definedName name="_xlnm._FilterDatabase" localSheetId="1" hidden="1">Prive_Gvt!$A$1:$Q$271</definedName>
    <definedName name="_xlnm._FilterDatabase" localSheetId="3" hidden="1">stat_cegep!$D$3:$D$187</definedName>
    <definedName name="_xlnm._FilterDatabase" localSheetId="4" hidden="1">stat_univ!$B$2:$E$23</definedName>
    <definedName name="_xlnm._FilterDatabase" localSheetId="0" hidden="1">Univ_Cg!$A$1:$P$193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" l="1"/>
  <c r="O3" i="1" s="1"/>
  <c r="P3" i="1" s="1"/>
  <c r="M180" i="5"/>
  <c r="M167" i="5"/>
  <c r="N167" i="5" s="1"/>
  <c r="M165" i="5"/>
  <c r="M161" i="5"/>
  <c r="N161" i="5" s="1"/>
  <c r="M155" i="5"/>
  <c r="N155" i="5" s="1"/>
  <c r="M154" i="5"/>
  <c r="M148" i="5"/>
  <c r="M149" i="5"/>
  <c r="N149" i="5" s="1"/>
  <c r="M147" i="5"/>
  <c r="M142" i="5"/>
  <c r="N142" i="5" s="1"/>
  <c r="M140" i="5"/>
  <c r="N140" i="5" s="1"/>
  <c r="M136" i="5"/>
  <c r="N136" i="5" s="1"/>
  <c r="M134" i="5"/>
  <c r="N134" i="5" s="1"/>
  <c r="M132" i="5"/>
  <c r="N132" i="5" s="1"/>
  <c r="M118" i="5"/>
  <c r="N118" i="5" s="1"/>
  <c r="M113" i="5"/>
  <c r="N113" i="5" s="1"/>
  <c r="M106" i="5"/>
  <c r="N106" i="5" s="1"/>
  <c r="M103" i="5"/>
  <c r="M102" i="5"/>
  <c r="N102" i="5" s="1"/>
  <c r="M101" i="5"/>
  <c r="N101" i="5" s="1"/>
  <c r="M97" i="5"/>
  <c r="N97" i="5" s="1"/>
  <c r="M96" i="5"/>
  <c r="M95" i="5"/>
  <c r="M93" i="5"/>
  <c r="N93" i="5" s="1"/>
  <c r="M91" i="5"/>
  <c r="N91" i="5" s="1"/>
  <c r="N87" i="5"/>
  <c r="N88" i="5"/>
  <c r="M86" i="5"/>
  <c r="N86" i="5" s="1"/>
  <c r="M71" i="5"/>
  <c r="N71" i="5" s="1"/>
  <c r="N72" i="5"/>
  <c r="M73" i="5"/>
  <c r="N73" i="5" s="1"/>
  <c r="M74" i="5"/>
  <c r="N74" i="5" s="1"/>
  <c r="M70" i="5"/>
  <c r="N70" i="5" s="1"/>
  <c r="M50" i="5"/>
  <c r="N50" i="5" s="1"/>
  <c r="M52" i="5"/>
  <c r="N52" i="5" s="1"/>
  <c r="M41" i="5"/>
  <c r="N41" i="5" s="1"/>
  <c r="N42" i="5"/>
  <c r="M40" i="5"/>
  <c r="M29" i="5"/>
  <c r="N29" i="5" s="1"/>
  <c r="M24" i="5"/>
  <c r="N24" i="5" s="1"/>
  <c r="M21" i="5"/>
  <c r="N21" i="5" s="1"/>
  <c r="M20" i="5"/>
  <c r="N20" i="5" s="1"/>
  <c r="M17" i="5"/>
  <c r="N17" i="5" s="1"/>
  <c r="M13" i="5"/>
  <c r="N13" i="5" s="1"/>
  <c r="M12" i="5"/>
  <c r="N12" i="5" s="1"/>
  <c r="N18" i="5"/>
  <c r="N22" i="5"/>
  <c r="N31" i="5"/>
  <c r="N33" i="5"/>
  <c r="N35" i="5"/>
  <c r="N36" i="5"/>
  <c r="N38" i="5"/>
  <c r="N40" i="5"/>
  <c r="N43" i="5"/>
  <c r="N45" i="5"/>
  <c r="N46" i="5"/>
  <c r="N47" i="5"/>
  <c r="N49" i="5"/>
  <c r="N55" i="5"/>
  <c r="N56" i="5"/>
  <c r="N57" i="5"/>
  <c r="N58" i="5"/>
  <c r="N61" i="5"/>
  <c r="N63" i="5"/>
  <c r="N64" i="5"/>
  <c r="N65" i="5"/>
  <c r="N68" i="5"/>
  <c r="N69" i="5"/>
  <c r="N76" i="5"/>
  <c r="N78" i="5"/>
  <c r="N79" i="5"/>
  <c r="N80" i="5"/>
  <c r="N82" i="5"/>
  <c r="N83" i="5"/>
  <c r="N84" i="5"/>
  <c r="N89" i="5"/>
  <c r="N94" i="5"/>
  <c r="N95" i="5"/>
  <c r="N96" i="5"/>
  <c r="N98" i="5"/>
  <c r="N100" i="5"/>
  <c r="N103" i="5"/>
  <c r="N104" i="5"/>
  <c r="N105" i="5"/>
  <c r="N108" i="5"/>
  <c r="N110" i="5"/>
  <c r="N112" i="5"/>
  <c r="N114" i="5"/>
  <c r="N116" i="5"/>
  <c r="N117" i="5"/>
  <c r="N119" i="5"/>
  <c r="N121" i="5"/>
  <c r="N123" i="5"/>
  <c r="N125" i="5"/>
  <c r="N127" i="5"/>
  <c r="N131" i="5"/>
  <c r="N133" i="5"/>
  <c r="N135" i="5"/>
  <c r="N137" i="5"/>
  <c r="N138" i="5"/>
  <c r="N139" i="5"/>
  <c r="N144" i="5"/>
  <c r="N145" i="5"/>
  <c r="N146" i="5"/>
  <c r="N147" i="5"/>
  <c r="N148" i="5"/>
  <c r="N151" i="5"/>
  <c r="N153" i="5"/>
  <c r="N154" i="5"/>
  <c r="N158" i="5"/>
  <c r="N159" i="5"/>
  <c r="N162" i="5"/>
  <c r="N163" i="5"/>
  <c r="N164" i="5"/>
  <c r="N165" i="5"/>
  <c r="N168" i="5"/>
  <c r="N169" i="5"/>
  <c r="N173" i="5"/>
  <c r="N174" i="5"/>
  <c r="N176" i="5"/>
  <c r="N178" i="5"/>
  <c r="N180" i="5"/>
  <c r="N181" i="5"/>
  <c r="M3" i="5"/>
  <c r="N3" i="5" s="1"/>
  <c r="M4" i="5"/>
  <c r="N4" i="5" s="1"/>
  <c r="M5" i="5"/>
  <c r="N5" i="5" s="1"/>
  <c r="M7" i="5"/>
  <c r="N7" i="5" s="1"/>
  <c r="M8" i="5"/>
  <c r="N8" i="5" s="1"/>
  <c r="M10" i="5"/>
  <c r="N10" i="5" s="1"/>
  <c r="M14" i="5"/>
  <c r="N14" i="5" s="1"/>
  <c r="M16" i="5"/>
  <c r="N16" i="5" s="1"/>
  <c r="M19" i="5"/>
  <c r="N19" i="5" s="1"/>
  <c r="M23" i="5"/>
  <c r="N23" i="5" s="1"/>
  <c r="M25" i="5"/>
  <c r="N25" i="5" s="1"/>
  <c r="M26" i="5"/>
  <c r="N26" i="5" s="1"/>
  <c r="M27" i="5"/>
  <c r="N27" i="5" s="1"/>
  <c r="M28" i="5"/>
  <c r="N28" i="5" s="1"/>
  <c r="M30" i="5"/>
  <c r="N30" i="5" s="1"/>
  <c r="M32" i="5"/>
  <c r="N32" i="5" s="1"/>
  <c r="M34" i="5"/>
  <c r="N34" i="5" s="1"/>
  <c r="M37" i="5"/>
  <c r="N37" i="5" s="1"/>
  <c r="M39" i="5"/>
  <c r="N39" i="5" s="1"/>
  <c r="M44" i="5"/>
  <c r="N44" i="5" s="1"/>
  <c r="M48" i="5"/>
  <c r="N48" i="5" s="1"/>
  <c r="M51" i="5"/>
  <c r="N51" i="5" s="1"/>
  <c r="M53" i="5"/>
  <c r="N53" i="5" s="1"/>
  <c r="M54" i="5"/>
  <c r="N54" i="5" s="1"/>
  <c r="M59" i="5"/>
  <c r="N59" i="5" s="1"/>
  <c r="M60" i="5"/>
  <c r="N60" i="5" s="1"/>
  <c r="M62" i="5"/>
  <c r="N62" i="5" s="1"/>
  <c r="M66" i="5"/>
  <c r="N66" i="5" s="1"/>
  <c r="M67" i="5"/>
  <c r="N67" i="5" s="1"/>
  <c r="M75" i="5"/>
  <c r="N75" i="5" s="1"/>
  <c r="M77" i="5"/>
  <c r="N77" i="5" s="1"/>
  <c r="M81" i="5"/>
  <c r="N81" i="5" s="1"/>
  <c r="M85" i="5"/>
  <c r="N85" i="5" s="1"/>
  <c r="M90" i="5"/>
  <c r="N90" i="5" s="1"/>
  <c r="M92" i="5"/>
  <c r="N92" i="5" s="1"/>
  <c r="M99" i="5"/>
  <c r="N99" i="5" s="1"/>
  <c r="M107" i="5"/>
  <c r="N107" i="5" s="1"/>
  <c r="M109" i="5"/>
  <c r="N109" i="5" s="1"/>
  <c r="M111" i="5"/>
  <c r="N111" i="5" s="1"/>
  <c r="M115" i="5"/>
  <c r="N115" i="5" s="1"/>
  <c r="M120" i="5"/>
  <c r="N120" i="5" s="1"/>
  <c r="M122" i="5"/>
  <c r="N122" i="5" s="1"/>
  <c r="M124" i="5"/>
  <c r="N124" i="5" s="1"/>
  <c r="M126" i="5"/>
  <c r="N126" i="5" s="1"/>
  <c r="M128" i="5"/>
  <c r="N128" i="5" s="1"/>
  <c r="M129" i="5"/>
  <c r="N129" i="5" s="1"/>
  <c r="M130" i="5"/>
  <c r="N130" i="5" s="1"/>
  <c r="M141" i="5"/>
  <c r="N141" i="5" s="1"/>
  <c r="M143" i="5"/>
  <c r="N143" i="5" s="1"/>
  <c r="M150" i="5"/>
  <c r="N150" i="5" s="1"/>
  <c r="M152" i="5"/>
  <c r="N152" i="5" s="1"/>
  <c r="M156" i="5"/>
  <c r="N156" i="5" s="1"/>
  <c r="M157" i="5"/>
  <c r="N157" i="5" s="1"/>
  <c r="M160" i="5"/>
  <c r="N160" i="5" s="1"/>
  <c r="M166" i="5"/>
  <c r="N166" i="5" s="1"/>
  <c r="M170" i="5"/>
  <c r="N170" i="5" s="1"/>
  <c r="M171" i="5"/>
  <c r="N171" i="5" s="1"/>
  <c r="M172" i="5"/>
  <c r="N172" i="5" s="1"/>
  <c r="M175" i="5"/>
  <c r="N175" i="5" s="1"/>
  <c r="M177" i="5"/>
  <c r="N177" i="5" s="1"/>
  <c r="M179" i="5"/>
  <c r="N179" i="5" s="1"/>
  <c r="M182" i="5"/>
  <c r="N182" i="5" s="1"/>
  <c r="M2" i="5"/>
  <c r="N2" i="5" s="1"/>
  <c r="N14" i="1"/>
  <c r="O14" i="1" s="1"/>
  <c r="P14" i="1" s="1"/>
  <c r="N107" i="1"/>
  <c r="O107" i="1" s="1"/>
  <c r="P107" i="1" s="1"/>
  <c r="N106" i="1"/>
  <c r="O106" i="1" s="1"/>
  <c r="P106" i="1" s="1"/>
  <c r="N85" i="1"/>
  <c r="O85" i="1" s="1"/>
  <c r="P85" i="1" s="1"/>
  <c r="N83" i="1"/>
  <c r="O83" i="1" s="1"/>
  <c r="P83" i="1" s="1"/>
  <c r="N70" i="1"/>
  <c r="O70" i="1" s="1"/>
  <c r="P70" i="1" s="1"/>
  <c r="N66" i="1"/>
  <c r="O66" i="1" s="1"/>
  <c r="N67" i="1"/>
  <c r="O67" i="1" s="1"/>
  <c r="P67" i="1" s="1"/>
  <c r="N65" i="1"/>
  <c r="O65" i="1" s="1"/>
  <c r="N61" i="1"/>
  <c r="O61" i="1" s="1"/>
  <c r="P61" i="1" s="1"/>
  <c r="N59" i="1"/>
  <c r="O59" i="1" s="1"/>
  <c r="N58" i="1"/>
  <c r="O58" i="1" s="1"/>
  <c r="P58" i="1" s="1"/>
  <c r="N53" i="1"/>
  <c r="O53" i="1" s="1"/>
  <c r="P53" i="1" s="1"/>
  <c r="N54" i="1"/>
  <c r="O54" i="1" s="1"/>
  <c r="P54" i="1" s="1"/>
  <c r="N52" i="1"/>
  <c r="O52" i="1" s="1"/>
  <c r="P52" i="1" s="1"/>
  <c r="N49" i="1"/>
  <c r="O49" i="1" s="1"/>
  <c r="P49" i="1" s="1"/>
  <c r="N47" i="1"/>
  <c r="O47" i="1" s="1"/>
  <c r="P47" i="1" s="1"/>
  <c r="N44" i="1"/>
  <c r="O44" i="1" s="1"/>
  <c r="P44" i="1" s="1"/>
  <c r="N42" i="1"/>
  <c r="O42" i="1" s="1"/>
  <c r="P42" i="1" s="1"/>
  <c r="N35" i="1"/>
  <c r="O35" i="1" s="1"/>
  <c r="P35" i="1" s="1"/>
  <c r="N23" i="1"/>
  <c r="O23" i="1" s="1"/>
  <c r="P23" i="1" s="1"/>
  <c r="N21" i="1"/>
  <c r="O21" i="1" s="1"/>
  <c r="P21" i="1" s="1"/>
  <c r="N20" i="1"/>
  <c r="O20" i="1" s="1"/>
  <c r="P20" i="1" s="1"/>
  <c r="N18" i="1"/>
  <c r="O18" i="1" s="1"/>
  <c r="P18" i="1" s="1"/>
  <c r="N12" i="1"/>
  <c r="O12" i="1" s="1"/>
  <c r="P12" i="1" s="1"/>
  <c r="N4" i="1"/>
  <c r="O4" i="1" s="1"/>
  <c r="N5" i="1"/>
  <c r="O5" i="1" s="1"/>
  <c r="P5" i="1" s="1"/>
  <c r="N6" i="1"/>
  <c r="O6" i="1" s="1"/>
  <c r="P6" i="1" s="1"/>
  <c r="N7" i="1"/>
  <c r="O7" i="1" s="1"/>
  <c r="P7" i="1" s="1"/>
  <c r="N8" i="1"/>
  <c r="O8" i="1" s="1"/>
  <c r="P8" i="1" s="1"/>
  <c r="N9" i="1"/>
  <c r="O9" i="1" s="1"/>
  <c r="P9" i="1" s="1"/>
  <c r="N10" i="1"/>
  <c r="O10" i="1" s="1"/>
  <c r="P10" i="1" s="1"/>
  <c r="N11" i="1"/>
  <c r="O11" i="1" s="1"/>
  <c r="P11" i="1" s="1"/>
  <c r="N13" i="1"/>
  <c r="O13" i="1" s="1"/>
  <c r="P13" i="1" s="1"/>
  <c r="N15" i="1"/>
  <c r="O15" i="1" s="1"/>
  <c r="P15" i="1" s="1"/>
  <c r="N16" i="1"/>
  <c r="O16" i="1" s="1"/>
  <c r="P16" i="1" s="1"/>
  <c r="N17" i="1"/>
  <c r="O17" i="1" s="1"/>
  <c r="P17" i="1" s="1"/>
  <c r="N19" i="1"/>
  <c r="O19" i="1" s="1"/>
  <c r="P19" i="1" s="1"/>
  <c r="N22" i="1"/>
  <c r="O22" i="1" s="1"/>
  <c r="P22" i="1" s="1"/>
  <c r="N24" i="1"/>
  <c r="O24" i="1" s="1"/>
  <c r="P24" i="1" s="1"/>
  <c r="N25" i="1"/>
  <c r="O25" i="1" s="1"/>
  <c r="P25" i="1" s="1"/>
  <c r="N26" i="1"/>
  <c r="O26" i="1" s="1"/>
  <c r="P26" i="1" s="1"/>
  <c r="N27" i="1"/>
  <c r="O27" i="1" s="1"/>
  <c r="P27" i="1" s="1"/>
  <c r="N28" i="1"/>
  <c r="O28" i="1" s="1"/>
  <c r="P28" i="1" s="1"/>
  <c r="N29" i="1"/>
  <c r="O29" i="1" s="1"/>
  <c r="P29" i="1" s="1"/>
  <c r="N30" i="1"/>
  <c r="O30" i="1" s="1"/>
  <c r="P30" i="1" s="1"/>
  <c r="N31" i="1"/>
  <c r="O31" i="1" s="1"/>
  <c r="P31" i="1" s="1"/>
  <c r="N32" i="1"/>
  <c r="O32" i="1" s="1"/>
  <c r="P32" i="1" s="1"/>
  <c r="N33" i="1"/>
  <c r="O33" i="1" s="1"/>
  <c r="P33" i="1" s="1"/>
  <c r="N34" i="1"/>
  <c r="O34" i="1" s="1"/>
  <c r="P34" i="1" s="1"/>
  <c r="N36" i="1"/>
  <c r="O36" i="1" s="1"/>
  <c r="P36" i="1" s="1"/>
  <c r="N37" i="1"/>
  <c r="O37" i="1" s="1"/>
  <c r="P37" i="1" s="1"/>
  <c r="N38" i="1"/>
  <c r="O38" i="1" s="1"/>
  <c r="P38" i="1" s="1"/>
  <c r="N39" i="1"/>
  <c r="O39" i="1" s="1"/>
  <c r="P39" i="1" s="1"/>
  <c r="N40" i="1"/>
  <c r="O40" i="1" s="1"/>
  <c r="P40" i="1" s="1"/>
  <c r="N41" i="1"/>
  <c r="O41" i="1" s="1"/>
  <c r="P41" i="1" s="1"/>
  <c r="N43" i="1"/>
  <c r="O43" i="1" s="1"/>
  <c r="P43" i="1" s="1"/>
  <c r="N45" i="1"/>
  <c r="O45" i="1" s="1"/>
  <c r="P45" i="1" s="1"/>
  <c r="N46" i="1"/>
  <c r="O46" i="1" s="1"/>
  <c r="P46" i="1" s="1"/>
  <c r="N48" i="1"/>
  <c r="O48" i="1" s="1"/>
  <c r="P48" i="1" s="1"/>
  <c r="N50" i="1"/>
  <c r="O50" i="1" s="1"/>
  <c r="P50" i="1" s="1"/>
  <c r="N51" i="1"/>
  <c r="O51" i="1" s="1"/>
  <c r="P51" i="1" s="1"/>
  <c r="N55" i="1"/>
  <c r="O55" i="1" s="1"/>
  <c r="P55" i="1" s="1"/>
  <c r="N56" i="1"/>
  <c r="O56" i="1" s="1"/>
  <c r="P56" i="1" s="1"/>
  <c r="N57" i="1"/>
  <c r="O57" i="1" s="1"/>
  <c r="P57" i="1" s="1"/>
  <c r="N60" i="1"/>
  <c r="O60" i="1" s="1"/>
  <c r="P60" i="1" s="1"/>
  <c r="N62" i="1"/>
  <c r="O62" i="1" s="1"/>
  <c r="P62" i="1" s="1"/>
  <c r="N63" i="1"/>
  <c r="O63" i="1" s="1"/>
  <c r="P63" i="1" s="1"/>
  <c r="N64" i="1"/>
  <c r="O64" i="1" s="1"/>
  <c r="P64" i="1" s="1"/>
  <c r="N68" i="1"/>
  <c r="O68" i="1" s="1"/>
  <c r="P68" i="1" s="1"/>
  <c r="N69" i="1"/>
  <c r="O69" i="1" s="1"/>
  <c r="P69" i="1" s="1"/>
  <c r="N71" i="1"/>
  <c r="O71" i="1" s="1"/>
  <c r="P71" i="1" s="1"/>
  <c r="N72" i="1"/>
  <c r="O72" i="1" s="1"/>
  <c r="P72" i="1" s="1"/>
  <c r="N73" i="1"/>
  <c r="O73" i="1" s="1"/>
  <c r="P73" i="1" s="1"/>
  <c r="N74" i="1"/>
  <c r="O74" i="1" s="1"/>
  <c r="P74" i="1" s="1"/>
  <c r="N75" i="1"/>
  <c r="O75" i="1" s="1"/>
  <c r="P75" i="1" s="1"/>
  <c r="N76" i="1"/>
  <c r="O76" i="1" s="1"/>
  <c r="P76" i="1" s="1"/>
  <c r="N77" i="1"/>
  <c r="O77" i="1" s="1"/>
  <c r="P77" i="1" s="1"/>
  <c r="N78" i="1"/>
  <c r="O78" i="1" s="1"/>
  <c r="P78" i="1" s="1"/>
  <c r="N79" i="1"/>
  <c r="O79" i="1" s="1"/>
  <c r="P79" i="1" s="1"/>
  <c r="N80" i="1"/>
  <c r="O80" i="1" s="1"/>
  <c r="P80" i="1" s="1"/>
  <c r="N81" i="1"/>
  <c r="O81" i="1" s="1"/>
  <c r="P81" i="1" s="1"/>
  <c r="N82" i="1"/>
  <c r="O82" i="1" s="1"/>
  <c r="P82" i="1" s="1"/>
  <c r="N84" i="1"/>
  <c r="O84" i="1" s="1"/>
  <c r="P84" i="1" s="1"/>
  <c r="N86" i="1"/>
  <c r="O86" i="1" s="1"/>
  <c r="P86" i="1" s="1"/>
  <c r="N87" i="1"/>
  <c r="O87" i="1" s="1"/>
  <c r="P87" i="1" s="1"/>
  <c r="N88" i="1"/>
  <c r="O88" i="1" s="1"/>
  <c r="P88" i="1" s="1"/>
  <c r="N89" i="1"/>
  <c r="O89" i="1" s="1"/>
  <c r="P89" i="1" s="1"/>
  <c r="N90" i="1"/>
  <c r="O90" i="1" s="1"/>
  <c r="P90" i="1" s="1"/>
  <c r="N91" i="1"/>
  <c r="O91" i="1" s="1"/>
  <c r="P91" i="1" s="1"/>
  <c r="N92" i="1"/>
  <c r="O92" i="1" s="1"/>
  <c r="P92" i="1" s="1"/>
  <c r="N93" i="1"/>
  <c r="O93" i="1" s="1"/>
  <c r="P93" i="1" s="1"/>
  <c r="N94" i="1"/>
  <c r="O94" i="1" s="1"/>
  <c r="P94" i="1" s="1"/>
  <c r="N95" i="1"/>
  <c r="O95" i="1" s="1"/>
  <c r="P95" i="1" s="1"/>
  <c r="N96" i="1"/>
  <c r="O96" i="1" s="1"/>
  <c r="P96" i="1" s="1"/>
  <c r="N97" i="1"/>
  <c r="O97" i="1" s="1"/>
  <c r="P97" i="1" s="1"/>
  <c r="N98" i="1"/>
  <c r="O98" i="1" s="1"/>
  <c r="P98" i="1" s="1"/>
  <c r="N99" i="1"/>
  <c r="O99" i="1" s="1"/>
  <c r="P99" i="1" s="1"/>
  <c r="N100" i="1"/>
  <c r="O100" i="1" s="1"/>
  <c r="P100" i="1" s="1"/>
  <c r="N101" i="1"/>
  <c r="O101" i="1" s="1"/>
  <c r="P101" i="1" s="1"/>
  <c r="N102" i="1"/>
  <c r="O102" i="1" s="1"/>
  <c r="P102" i="1" s="1"/>
  <c r="N103" i="1"/>
  <c r="O103" i="1" s="1"/>
  <c r="P103" i="1" s="1"/>
  <c r="N104" i="1"/>
  <c r="O104" i="1" s="1"/>
  <c r="P104" i="1" s="1"/>
  <c r="N105" i="1"/>
  <c r="O105" i="1" s="1"/>
  <c r="P105" i="1" s="1"/>
  <c r="N108" i="1"/>
  <c r="O108" i="1" s="1"/>
  <c r="P108" i="1" s="1"/>
  <c r="N109" i="1"/>
  <c r="O109" i="1" s="1"/>
  <c r="P109" i="1" s="1"/>
  <c r="N110" i="1"/>
  <c r="O110" i="1" s="1"/>
  <c r="P110" i="1" s="1"/>
  <c r="N111" i="1"/>
  <c r="O111" i="1" s="1"/>
  <c r="P111" i="1" s="1"/>
  <c r="N112" i="1"/>
  <c r="N2" i="1"/>
  <c r="O2" i="1" s="1"/>
  <c r="P2" i="1" s="1"/>
  <c r="R119" i="1"/>
  <c r="R121" i="1" s="1"/>
  <c r="R116" i="1"/>
  <c r="Q185" i="5"/>
  <c r="R123" i="1" s="1"/>
  <c r="P4" i="1" l="1"/>
  <c r="S113" i="1"/>
  <c r="T183" i="5"/>
  <c r="T113" i="1"/>
  <c r="R125" i="1"/>
  <c r="G123" i="3"/>
  <c r="G4" i="3" l="1"/>
  <c r="G5" i="3"/>
  <c r="G6" i="3"/>
  <c r="G7" i="3"/>
  <c r="G8" i="3"/>
  <c r="G9" i="3"/>
  <c r="G10" i="3"/>
  <c r="G11" i="3"/>
  <c r="G13" i="3"/>
  <c r="G14" i="3"/>
  <c r="G15" i="3"/>
  <c r="G16" i="3"/>
  <c r="G17" i="3"/>
  <c r="G18" i="3"/>
  <c r="G19" i="3"/>
  <c r="G20" i="3"/>
  <c r="G21" i="3"/>
  <c r="G23" i="3"/>
  <c r="G24" i="3"/>
  <c r="G26" i="3"/>
  <c r="G27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9" i="3"/>
  <c r="G52" i="3"/>
  <c r="G53" i="3"/>
  <c r="G55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1" i="3"/>
  <c r="G72" i="3"/>
  <c r="G74" i="3"/>
  <c r="G75" i="3"/>
  <c r="G76" i="3"/>
  <c r="G77" i="3"/>
  <c r="G78" i="3"/>
  <c r="G79" i="3"/>
  <c r="G80" i="3"/>
  <c r="G82" i="3"/>
  <c r="G83" i="3"/>
  <c r="G84" i="3"/>
  <c r="G86" i="3"/>
  <c r="G87" i="3"/>
  <c r="G88" i="3"/>
  <c r="G89" i="3"/>
  <c r="G90" i="3"/>
  <c r="G91" i="3"/>
  <c r="G93" i="3"/>
  <c r="G96" i="3" l="1"/>
  <c r="G97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1" i="3"/>
  <c r="G124" i="3"/>
  <c r="G125" i="3"/>
  <c r="G126" i="3"/>
  <c r="G127" i="3"/>
  <c r="G128" i="3"/>
  <c r="G130" i="3"/>
  <c r="G132" i="3"/>
  <c r="G133" i="3"/>
  <c r="G135" i="3"/>
  <c r="G136" i="3"/>
  <c r="G137" i="3"/>
  <c r="G138" i="3"/>
  <c r="G139" i="3"/>
  <c r="G141" i="3"/>
  <c r="G142" i="3"/>
  <c r="G143" i="3"/>
  <c r="G144" i="3"/>
  <c r="G145" i="3"/>
  <c r="G146" i="3"/>
  <c r="G147" i="3"/>
  <c r="G148" i="3"/>
  <c r="G149" i="3"/>
  <c r="G150" i="3"/>
  <c r="G151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4" i="3"/>
  <c r="G185" i="3"/>
  <c r="G186" i="3"/>
  <c r="G187" i="3"/>
  <c r="G94" i="3"/>
  <c r="E7" i="4"/>
  <c r="F183" i="3"/>
  <c r="E183" i="3"/>
  <c r="G183" i="3" s="1"/>
  <c r="F168" i="3"/>
  <c r="G168" i="3" s="1"/>
  <c r="F164" i="3"/>
  <c r="F140" i="3"/>
  <c r="G140" i="3" s="1"/>
  <c r="F122" i="3"/>
  <c r="E122" i="3"/>
  <c r="G122" i="3" s="1"/>
  <c r="F120" i="3"/>
  <c r="G120" i="3" s="1"/>
  <c r="F98" i="3"/>
  <c r="G98" i="3" s="1"/>
  <c r="F95" i="3"/>
  <c r="G95" i="3" s="1"/>
  <c r="F92" i="3"/>
  <c r="G92" i="3" s="1"/>
  <c r="F85" i="3"/>
  <c r="G85" i="3" s="1"/>
  <c r="F81" i="3"/>
  <c r="G81" i="3" s="1"/>
  <c r="F73" i="3"/>
  <c r="G73" i="3" s="1"/>
  <c r="F70" i="3"/>
  <c r="G70" i="3" s="1"/>
  <c r="F56" i="3"/>
  <c r="G56" i="3" s="1"/>
  <c r="F54" i="3"/>
  <c r="G54" i="3" s="1"/>
  <c r="F51" i="3"/>
  <c r="E51" i="3"/>
  <c r="G51" i="3" s="1"/>
  <c r="F50" i="3"/>
  <c r="G50" i="3" s="1"/>
  <c r="F48" i="3"/>
  <c r="G48" i="3" s="1"/>
  <c r="F47" i="3"/>
  <c r="G47" i="3" s="1"/>
  <c r="F28" i="3"/>
  <c r="E28" i="3"/>
  <c r="G28" i="3" s="1"/>
  <c r="F25" i="3"/>
  <c r="E25" i="3"/>
  <c r="F22" i="3"/>
  <c r="G22" i="3" s="1"/>
  <c r="F12" i="3"/>
  <c r="E189" i="3" l="1"/>
  <c r="G25" i="3"/>
  <c r="F189" i="3"/>
  <c r="G12" i="3"/>
</calcChain>
</file>

<file path=xl/sharedStrings.xml><?xml version="1.0" encoding="utf-8"?>
<sst xmlns="http://schemas.openxmlformats.org/spreadsheetml/2006/main" count="7129" uniqueCount="1510">
  <si>
    <t>Ville</t>
  </si>
  <si>
    <t>Code Postal</t>
  </si>
  <si>
    <t>Site de livraison</t>
  </si>
  <si>
    <t>Établissement principal ou campus</t>
  </si>
  <si>
    <t>Si campus : livraison par l'établissement principal possible?</t>
  </si>
  <si>
    <t>CODE D'ÉTABLISSEMENT</t>
  </si>
  <si>
    <t>Adresse de livraison (numéro civique et rue)</t>
  </si>
  <si>
    <t>No de porte ou autres</t>
  </si>
  <si>
    <t>Instruction de livraison                     (Ex. numéro de quai de livraison)</t>
  </si>
  <si>
    <t>Quantité de tests demandée</t>
  </si>
  <si>
    <t>Nombre d'élèves visés</t>
  </si>
  <si>
    <t>Nombre d'employés visés</t>
  </si>
  <si>
    <t>2900 Édouard-Montpetit</t>
  </si>
  <si>
    <t>Quai no. 1</t>
  </si>
  <si>
    <t>Montréal</t>
  </si>
  <si>
    <t>H3T1J4</t>
  </si>
  <si>
    <t>3351 Boul. des Forges</t>
  </si>
  <si>
    <t>Réception des marchandises</t>
  </si>
  <si>
    <t>Trois-Rivières</t>
  </si>
  <si>
    <t>G8Z4A3</t>
  </si>
  <si>
    <t>3001, 12e avenue Nord</t>
  </si>
  <si>
    <t>Magasin FMSS, Z5-3, Porte 20</t>
  </si>
  <si>
    <t>Sherbrooke</t>
  </si>
  <si>
    <t>J1H5N4</t>
  </si>
  <si>
    <t>2500, chemin de la Polytechnique</t>
  </si>
  <si>
    <t>Porte S-114, Local c-109</t>
  </si>
  <si>
    <t>Montreal</t>
  </si>
  <si>
    <t>H3C3A7</t>
  </si>
  <si>
    <t>511, rue Jean d'Estrées</t>
  </si>
  <si>
    <t>H3C6T7</t>
  </si>
  <si>
    <t>300, allée des Ursulines</t>
  </si>
  <si>
    <t>Rimouski</t>
  </si>
  <si>
    <t>G5L3A1</t>
  </si>
  <si>
    <t>531 boul. des Prairies</t>
  </si>
  <si>
    <t>Laval</t>
  </si>
  <si>
    <t>H7V1B7</t>
  </si>
  <si>
    <t>555 Boul. de l'Université</t>
  </si>
  <si>
    <t>Chicoutimi</t>
  </si>
  <si>
    <t>G7H2B1</t>
  </si>
  <si>
    <t>475, rue du Parvis</t>
  </si>
  <si>
    <t>via Ste-Hélène</t>
  </si>
  <si>
    <t>Quebec</t>
  </si>
  <si>
    <t>G1K9H7</t>
  </si>
  <si>
    <t>555, boul. Charest Est</t>
  </si>
  <si>
    <t>Québec</t>
  </si>
  <si>
    <t>G1K9E5</t>
  </si>
  <si>
    <t>7141, rue Sherbrooke Ouest</t>
  </si>
  <si>
    <t>SP-Building débarcadère</t>
  </si>
  <si>
    <t>H4B1R6</t>
  </si>
  <si>
    <t>2345, allée des Bibliothèques</t>
  </si>
  <si>
    <t>Pavillon Jean-Charles-Bonenfant</t>
  </si>
  <si>
    <t>G1V0A6</t>
  </si>
  <si>
    <t>3000 chemin de la Côte-Sainte-Catherine</t>
  </si>
  <si>
    <t>H3T2A7</t>
  </si>
  <si>
    <t>5255 avenue Decelles</t>
  </si>
  <si>
    <t>via chemin de la tour</t>
  </si>
  <si>
    <t>H3T2B1</t>
  </si>
  <si>
    <t>840, avenue Docteur Penfield</t>
  </si>
  <si>
    <t>Ferrier Building, Rm 113</t>
  </si>
  <si>
    <t>H3A0G2</t>
  </si>
  <si>
    <t>1515, rue Sainte-Catherine Ouest</t>
  </si>
  <si>
    <t>Arriere via MACKAY</t>
  </si>
  <si>
    <t>H3G2W1</t>
  </si>
  <si>
    <t>2600, Collège</t>
  </si>
  <si>
    <t>local J105</t>
  </si>
  <si>
    <t>J1M1Z7</t>
  </si>
  <si>
    <t>5800, rue Saint-Denis</t>
  </si>
  <si>
    <t>Bureau 1105</t>
  </si>
  <si>
    <t>H2S3L5</t>
  </si>
  <si>
    <t>455, rue du Parvis</t>
  </si>
  <si>
    <t>Débarcadère rue Ste-helene, 5272</t>
  </si>
  <si>
    <t>G1K9H6</t>
  </si>
  <si>
    <t>283 blvd. Alexandre-Taché</t>
  </si>
  <si>
    <t>Livraison via la porte 37</t>
  </si>
  <si>
    <t>Gatineau</t>
  </si>
  <si>
    <t>J8X3X7</t>
  </si>
  <si>
    <t>445, Boulevard de l'université</t>
  </si>
  <si>
    <t>Rouyn-Noranda</t>
  </si>
  <si>
    <t>J9X5E4</t>
  </si>
  <si>
    <t>1200 rue Berri</t>
  </si>
  <si>
    <t>H2L4S6</t>
  </si>
  <si>
    <t>Tailgate / 8h à 12h et 13h à 16h</t>
  </si>
  <si>
    <t>Tailgate / 8H30 à 17H</t>
  </si>
  <si>
    <t>Tailgate / 8h à 16h</t>
  </si>
  <si>
    <t>Tailgate</t>
  </si>
  <si>
    <t>Tailgate / 8:30 à 12: et 13:30 à 16:30</t>
  </si>
  <si>
    <t>Tailgate / 8:30h à 12: et 13:30 à 16:30</t>
  </si>
  <si>
    <t xml:space="preserve">Tailgate / 7h-22h </t>
  </si>
  <si>
    <t>Tailgate / Petit Camion</t>
  </si>
  <si>
    <t>Tailgate / RDV</t>
  </si>
  <si>
    <t>Tailgate / 6h à 12h et 13h 14h15</t>
  </si>
  <si>
    <t xml:space="preserve">Tailgate / </t>
  </si>
  <si>
    <t>Tailgate / RDV / Petit camion</t>
  </si>
  <si>
    <t>Tailgate / 9h à 16h</t>
  </si>
  <si>
    <t xml:space="preserve">Tailgate </t>
  </si>
  <si>
    <t>Tailgate / 7h30 à 12h et 13h à 15h30</t>
  </si>
  <si>
    <t>Tailgate / 8h - 16h</t>
  </si>
  <si>
    <t>Tailgate / 8h à 11h50 et 13h à 16h30</t>
  </si>
  <si>
    <t>Polytechnique</t>
  </si>
  <si>
    <t>ENAP</t>
  </si>
  <si>
    <t>Université de Montréal</t>
  </si>
  <si>
    <t>Université du Québec à Trois-Rivières</t>
  </si>
  <si>
    <t>Université de Sherbrooke</t>
  </si>
  <si>
    <t>École de Technologie Supérieure</t>
  </si>
  <si>
    <t>Université du Québec à Rimouski</t>
  </si>
  <si>
    <t>Institut Nationale de Recherche Scientifique</t>
  </si>
  <si>
    <t>Université du Québec à Chicoutimi</t>
  </si>
  <si>
    <t>Université du Québec à Québec</t>
  </si>
  <si>
    <t>Université Concordia Campus Loyola</t>
  </si>
  <si>
    <t>Université Laval</t>
  </si>
  <si>
    <t>École des hautes études commerciales-1</t>
  </si>
  <si>
    <t>École des hautes études commerciales-2</t>
  </si>
  <si>
    <t>Université McGill</t>
  </si>
  <si>
    <t>Université Concordia</t>
  </si>
  <si>
    <t>Université Bishop</t>
  </si>
  <si>
    <t>Telé-université, Université du Québec à Montréal</t>
  </si>
  <si>
    <t>Telé-université, Université du Québec à Québec</t>
  </si>
  <si>
    <t>Université du Québec en Outaouais</t>
  </si>
  <si>
    <t>Université du Québec en Abitibi-Temiscamingue</t>
  </si>
  <si>
    <t>Université du Québec à Montréal</t>
  </si>
  <si>
    <t>Collège Ahuntsic</t>
  </si>
  <si>
    <t>Cégep John Abbott</t>
  </si>
  <si>
    <t>Cégep Édouard Montpetit</t>
  </si>
  <si>
    <t>Cégep de l'Outaouais</t>
  </si>
  <si>
    <t>Cégep de Maisonneuve</t>
  </si>
  <si>
    <t>Cégep de St-Hyacinthe</t>
  </si>
  <si>
    <t>Cégep de Chicoutimi</t>
  </si>
  <si>
    <t>Cégep du Vieux Montréal</t>
  </si>
  <si>
    <t>Cégep de Saint-Laurent</t>
  </si>
  <si>
    <t>Cégep de Saint-Jérôme</t>
  </si>
  <si>
    <t>Cégep Gérald-Godin</t>
  </si>
  <si>
    <t>Cégep de Valleyfield</t>
  </si>
  <si>
    <t>Cégep régional de Lanaudière à Joliette</t>
  </si>
  <si>
    <t>Cégep de l'Abitibi-Témiscamingue (RN)</t>
  </si>
  <si>
    <t>Cégep de St-Félicien</t>
  </si>
  <si>
    <t>Cégep régional de Lanaudière à L'Assomption</t>
  </si>
  <si>
    <t>Cégep régional de Lanaudière à Terrebonne</t>
  </si>
  <si>
    <t>Cégep André-Laurendeau</t>
  </si>
  <si>
    <t>Cégep de Rimouski</t>
  </si>
  <si>
    <t>Cégep de Trois-Rivières</t>
  </si>
  <si>
    <t>Cégep de Sorel-Tracy</t>
  </si>
  <si>
    <t>Cégep de Granby</t>
  </si>
  <si>
    <t>Collège d'Alma</t>
  </si>
  <si>
    <t>Cégep de Rosemont</t>
  </si>
  <si>
    <t>Cégep de La Pocatière</t>
  </si>
  <si>
    <t>Cégep de Drummondville</t>
  </si>
  <si>
    <t>Cégep de Sainte-Foy</t>
  </si>
  <si>
    <t>Cégep de Matane</t>
  </si>
  <si>
    <t>Cégep de Baie-Comeau</t>
  </si>
  <si>
    <t>Cégep de Lévis-Lauzon</t>
  </si>
  <si>
    <t>Cégep de Rivière-du-Loup</t>
  </si>
  <si>
    <t>Cégep de Sept-Îles</t>
  </si>
  <si>
    <t>Cégep Beauce-Appalaches</t>
  </si>
  <si>
    <t>Cégep de Thetford</t>
  </si>
  <si>
    <t>Collège de Bois de Boulogne</t>
  </si>
  <si>
    <t>Cégep de Victoriaville</t>
  </si>
  <si>
    <t>Champlain Regional College</t>
  </si>
  <si>
    <t>Cégep de Limoilou</t>
  </si>
  <si>
    <t>Cégep Montmorency</t>
  </si>
  <si>
    <t>Cégep Lionel Groulx</t>
  </si>
  <si>
    <t>Cégep de Jonquière</t>
  </si>
  <si>
    <t>Cégep École Nationale Aérotechnique</t>
  </si>
  <si>
    <t>Cégep régional de Lanaudière à Repentigny</t>
  </si>
  <si>
    <t>Collège Shawinigan</t>
  </si>
  <si>
    <t>Cégep de la Gaspésie et des Îles</t>
  </si>
  <si>
    <t>Cégep de l'Abitibi-Témiscamingue (Amos)</t>
  </si>
  <si>
    <t>Cégep de l'Abitibi-Témiscamingue (VD)</t>
  </si>
  <si>
    <t>Cégep François-Xavier Garneau</t>
  </si>
  <si>
    <t>Cégep Saint-Jean-sur-Richelieu</t>
  </si>
  <si>
    <t>Collège Dawson</t>
  </si>
  <si>
    <t>Collège Héritage</t>
  </si>
  <si>
    <t>Vanier College</t>
  </si>
  <si>
    <t>Cégep de Sherbrooke</t>
  </si>
  <si>
    <t>Cégep Marie-Victorin</t>
  </si>
  <si>
    <t xml:space="preserve"> 9155 rue Saint-Hubert</t>
  </si>
  <si>
    <t>H2M1Y8</t>
  </si>
  <si>
    <t xml:space="preserve">21275 Lakeshore rd. </t>
  </si>
  <si>
    <t>Edifice Herzberg</t>
  </si>
  <si>
    <t>Sainte-Anne-de-Bellevue</t>
  </si>
  <si>
    <t>H9X3L9</t>
  </si>
  <si>
    <t>945, chemin de Chambly</t>
  </si>
  <si>
    <t>Débarcadère</t>
  </si>
  <si>
    <t>Longueuil</t>
  </si>
  <si>
    <t>J4H3M6</t>
  </si>
  <si>
    <t>333 Boulevard de la Cité-des-jeunes</t>
  </si>
  <si>
    <t>Porte 8 ou 19</t>
  </si>
  <si>
    <t>J8Y6M4</t>
  </si>
  <si>
    <t>3800 rue Sherbrooke Est</t>
  </si>
  <si>
    <t>porte D19</t>
  </si>
  <si>
    <t>H1X2A2</t>
  </si>
  <si>
    <t>3000 avenue Boullé</t>
  </si>
  <si>
    <t>PORTE #3 débarcadère</t>
  </si>
  <si>
    <t>Saint-Hyacinthe</t>
  </si>
  <si>
    <t>J2S1H9</t>
  </si>
  <si>
    <t>534 rue Jacques-Cartier Est,</t>
  </si>
  <si>
    <t>Réception des marchandises porte 4A</t>
  </si>
  <si>
    <t>G7H1Z6</t>
  </si>
  <si>
    <t>255, rue Ontario Est</t>
  </si>
  <si>
    <t>via ontario</t>
  </si>
  <si>
    <t>H2X1X6</t>
  </si>
  <si>
    <t>625 Avenue Sainte Croix</t>
  </si>
  <si>
    <t>Réception</t>
  </si>
  <si>
    <t>H4L3X7</t>
  </si>
  <si>
    <t>295 du Palais</t>
  </si>
  <si>
    <t>porte #10</t>
  </si>
  <si>
    <t>Saint-Jérome</t>
  </si>
  <si>
    <t>J7Z1X9</t>
  </si>
  <si>
    <t>15615 boul. Gouin Ouest</t>
  </si>
  <si>
    <t>Réception à l'arrière</t>
  </si>
  <si>
    <t>Gouin Ouest</t>
  </si>
  <si>
    <t>H9H5K8</t>
  </si>
  <si>
    <t>169, rue Champlain</t>
  </si>
  <si>
    <t>Débacadère arrière</t>
  </si>
  <si>
    <t>Salaberry-de-Valleyfield</t>
  </si>
  <si>
    <t>J6T1X6</t>
  </si>
  <si>
    <t>20, rue St-Charles Sud</t>
  </si>
  <si>
    <t>Joliette</t>
  </si>
  <si>
    <t>J6E4T1</t>
  </si>
  <si>
    <t>425 Boulevard du Collège</t>
  </si>
  <si>
    <t>porte 4</t>
  </si>
  <si>
    <t xml:space="preserve">Rouyn-Noranda </t>
  </si>
  <si>
    <t>J9X5E5</t>
  </si>
  <si>
    <t>1105 boul. Hamel</t>
  </si>
  <si>
    <t>via rue des Sports</t>
  </si>
  <si>
    <t>Saint-Félicien</t>
  </si>
  <si>
    <t>G8K2R8</t>
  </si>
  <si>
    <t>180, rue Dorval</t>
  </si>
  <si>
    <t>L'Assomption</t>
  </si>
  <si>
    <t>J3W6C1</t>
  </si>
  <si>
    <t>2505, boul. des Entreprises</t>
  </si>
  <si>
    <t>Terrebonne</t>
  </si>
  <si>
    <t>J6X5S5</t>
  </si>
  <si>
    <t>1111 Lapierre</t>
  </si>
  <si>
    <t>via rue Ducas, porte 18</t>
  </si>
  <si>
    <t>Lasalle</t>
  </si>
  <si>
    <t>H8N2J4</t>
  </si>
  <si>
    <t>60 Rue de l'Évêché O</t>
  </si>
  <si>
    <t>Porte D-7</t>
  </si>
  <si>
    <t>G5L4H6</t>
  </si>
  <si>
    <t>3500, rue De Courval</t>
  </si>
  <si>
    <t>G8Z1T2</t>
  </si>
  <si>
    <t>3000 boulevard de Tracy</t>
  </si>
  <si>
    <t>Porte 5</t>
  </si>
  <si>
    <t>Sorel-Tracy</t>
  </si>
  <si>
    <t>J3R5B9</t>
  </si>
  <si>
    <t>45 rue Saint-Antoine Sud</t>
  </si>
  <si>
    <t>porte #15</t>
  </si>
  <si>
    <t>Granby</t>
  </si>
  <si>
    <t>J2G6W6</t>
  </si>
  <si>
    <t>675, Boul. Augers Ouest</t>
  </si>
  <si>
    <t>Porte garage Porte 7</t>
  </si>
  <si>
    <t>Alma</t>
  </si>
  <si>
    <t>G8B2B7</t>
  </si>
  <si>
    <t xml:space="preserve">6400 16e avenue </t>
  </si>
  <si>
    <t>Entrée via rue Beaubien</t>
  </si>
  <si>
    <t>H1X2S9</t>
  </si>
  <si>
    <t>140, 4e Avenue Painchaud</t>
  </si>
  <si>
    <t>réception arrière</t>
  </si>
  <si>
    <t>La Pocatière</t>
  </si>
  <si>
    <t>G0R1Z0</t>
  </si>
  <si>
    <t>960 rue Saint-Georges</t>
  </si>
  <si>
    <t>Porte P10</t>
  </si>
  <si>
    <t>Drummondville</t>
  </si>
  <si>
    <t>J2C6A2</t>
  </si>
  <si>
    <t>2410, ch. Ste-Foy</t>
  </si>
  <si>
    <t>Aile D, porte 7</t>
  </si>
  <si>
    <t>G1V1T3</t>
  </si>
  <si>
    <t xml:space="preserve">616, avenu St-Rédempteur </t>
  </si>
  <si>
    <t>Matane</t>
  </si>
  <si>
    <t>G4W1L1</t>
  </si>
  <si>
    <t>537 Boul. Blanche</t>
  </si>
  <si>
    <t>Baie-Comeau</t>
  </si>
  <si>
    <t>G5C2B2</t>
  </si>
  <si>
    <t>205, Rte Monseigneur-Bourget</t>
  </si>
  <si>
    <t>Porte 12</t>
  </si>
  <si>
    <t>Lévis</t>
  </si>
  <si>
    <t>G6V2Z</t>
  </si>
  <si>
    <t xml:space="preserve">345, rue Saint-Pierre </t>
  </si>
  <si>
    <t>Rivière-du-Loup</t>
  </si>
  <si>
    <t>G5R1R1</t>
  </si>
  <si>
    <t>175 de la Vérendry</t>
  </si>
  <si>
    <t>Sept-Îles</t>
  </si>
  <si>
    <t>G4R5B7</t>
  </si>
  <si>
    <t>1055, 116e rue,</t>
  </si>
  <si>
    <t>Réception, porte 12</t>
  </si>
  <si>
    <t>Saint-Georges</t>
  </si>
  <si>
    <t>G5Y3G1</t>
  </si>
  <si>
    <t xml:space="preserve">671 boul. Frontenac Ouest, </t>
  </si>
  <si>
    <t>porte 27</t>
  </si>
  <si>
    <t>Thetford Mines</t>
  </si>
  <si>
    <t>G6G1N1</t>
  </si>
  <si>
    <t>10555 ave Bois-de-Boulogne</t>
  </si>
  <si>
    <t>Quai de livraison</t>
  </si>
  <si>
    <t>H4N1L4</t>
  </si>
  <si>
    <t>475, rue Notre-Dame Est</t>
  </si>
  <si>
    <t>porte # 19 RÉCEPTION à l'arrière</t>
  </si>
  <si>
    <t>Victoriaville</t>
  </si>
  <si>
    <t>G6P4B3</t>
  </si>
  <si>
    <t>1301 boul. de Portland</t>
  </si>
  <si>
    <t>J1J1S2</t>
  </si>
  <si>
    <t>1300 8e avenue</t>
  </si>
  <si>
    <t>réception de marchandise</t>
  </si>
  <si>
    <t>Limoilou</t>
  </si>
  <si>
    <t>G1J5L5</t>
  </si>
  <si>
    <t>475, boulevard de l’Avenir</t>
  </si>
  <si>
    <t>H7N5H9</t>
  </si>
  <si>
    <t>100, rue Duquet</t>
  </si>
  <si>
    <t>Porte 61</t>
  </si>
  <si>
    <t>Sainte-Thérèse</t>
  </si>
  <si>
    <t>J7E3G6</t>
  </si>
  <si>
    <t>2505, rue St-Hubert</t>
  </si>
  <si>
    <t>Réception (Porte E)</t>
  </si>
  <si>
    <t>Jonquière</t>
  </si>
  <si>
    <t>G7X7W2</t>
  </si>
  <si>
    <t>5555, rue de l'ÉNA</t>
  </si>
  <si>
    <t>Saint-Hubert</t>
  </si>
  <si>
    <t>J3Y8Y9</t>
  </si>
  <si>
    <t>781, rue Notre-Dame</t>
  </si>
  <si>
    <t>2e étage</t>
  </si>
  <si>
    <t>Repentigny</t>
  </si>
  <si>
    <t>J5Y1B4</t>
  </si>
  <si>
    <t>2263, avenue du Collège</t>
  </si>
  <si>
    <t>Porte #4</t>
  </si>
  <si>
    <t>Shawinigan</t>
  </si>
  <si>
    <t>G9N6V8</t>
  </si>
  <si>
    <t>96 Rue Jacques Cartier</t>
  </si>
  <si>
    <t>Gaspé</t>
  </si>
  <si>
    <t>G4X2S8</t>
  </si>
  <si>
    <t>341 Rue Principale</t>
  </si>
  <si>
    <t>Amos</t>
  </si>
  <si>
    <t>J9T2L8</t>
  </si>
  <si>
    <t>675 1re Avenue</t>
  </si>
  <si>
    <t>Porte 3</t>
  </si>
  <si>
    <t xml:space="preserve">Val-D’Or </t>
  </si>
  <si>
    <t>J9P1Y3</t>
  </si>
  <si>
    <t>740 rue Baillairgé</t>
  </si>
  <si>
    <t>G1S4S3</t>
  </si>
  <si>
    <t xml:space="preserve">30 boulevard du Seminaire Nord </t>
  </si>
  <si>
    <t>porte 21</t>
  </si>
  <si>
    <t>Saint-Jean-sur-Richelieu</t>
  </si>
  <si>
    <t>J3B5J4</t>
  </si>
  <si>
    <t>4011, De Maisonneuve Ouest</t>
  </si>
  <si>
    <t>Westmount</t>
  </si>
  <si>
    <t>H3Z3G4</t>
  </si>
  <si>
    <t>325 Boulevard de la Cité des Jeunes</t>
  </si>
  <si>
    <t>J8Y6T3</t>
  </si>
  <si>
    <t>821 Avenue Sainte-Croix</t>
  </si>
  <si>
    <t>Saint-Laurent</t>
  </si>
  <si>
    <t>H4L3X9</t>
  </si>
  <si>
    <t>475 rue du Cégep</t>
  </si>
  <si>
    <t>A/S Magasin Central (Pavillon 2)</t>
  </si>
  <si>
    <t>J1E4K1</t>
  </si>
  <si>
    <t xml:space="preserve">7000, rue Marie-Victorin      </t>
  </si>
  <si>
    <t>H1G2J6</t>
  </si>
  <si>
    <t>Tailgate / 8h30 à 12h et 13h à 16h30</t>
  </si>
  <si>
    <t>Tailgate / 8h-16h</t>
  </si>
  <si>
    <t>Tailgate/ 8h à 16h</t>
  </si>
  <si>
    <t>Tailgate / 8h à 12h et 13h30 à 16h</t>
  </si>
  <si>
    <t>Tailgate / 7h à 12h et 13h à 16h</t>
  </si>
  <si>
    <t>Tailgate / 8h - 12h et 13h - 16h</t>
  </si>
  <si>
    <t>Tailgate / 7h30 à 18h</t>
  </si>
  <si>
    <t>Tailgate / 8H30 @ 16H30</t>
  </si>
  <si>
    <t>Tailgate / 8 à 12 et 13 à 16 / Sonner agent de sécurité</t>
  </si>
  <si>
    <t>Tailgate / 8 à 12 et 13 à 16 / Sonner Agent de sécurité</t>
  </si>
  <si>
    <t xml:space="preserve">Tailgate / 8h30 à 12h et 13h30 à 16h </t>
  </si>
  <si>
    <t>Tailgate / 8h30 à 12 et 13h30 à 16h</t>
  </si>
  <si>
    <t>Tailgate / 7:30 à 16:00</t>
  </si>
  <si>
    <t>Tailgate / 7h à 12h et 13h à 15h</t>
  </si>
  <si>
    <t>Tailgate / 7h30 à 20h</t>
  </si>
  <si>
    <t>Tailgate / 8h à 16h30</t>
  </si>
  <si>
    <t>Tailgate / 8:00 à 16h30</t>
  </si>
  <si>
    <t>Tailgate / 8h00  16h00</t>
  </si>
  <si>
    <t>Tailgate / 8h30 à 12h et 13h15 à 16h</t>
  </si>
  <si>
    <t>Tailgate / 7h30 à 15h30</t>
  </si>
  <si>
    <t>Tailgate / 8h à 12h, 13h à 16h</t>
  </si>
  <si>
    <t>Tailgate / 8h30 à 11h30</t>
  </si>
  <si>
    <t>Tailgate / 8h30 à 16h30</t>
  </si>
  <si>
    <t>8h30 à 12h et 13h à 16h</t>
  </si>
  <si>
    <t>Tailgate / 8h à 12h &amp; 13h à 16h</t>
  </si>
  <si>
    <t>Tailgate / 8h à 11h45 et 13h à 15h45</t>
  </si>
  <si>
    <t>Tailgate / 8h à 17h</t>
  </si>
  <si>
    <t>Tailgate / 8h à 12h et 13h à 14h</t>
  </si>
  <si>
    <t>Tailgate / 7h30 a 11h45 et 13h a 15h15</t>
  </si>
  <si>
    <t>Tailgate / 8:00 à 16:00</t>
  </si>
  <si>
    <t>Tailgate / 8h à 12h et 13h à 14h30, lundi au jeudi</t>
  </si>
  <si>
    <t>Tailgate / 8h à 12 et 13h à 16h</t>
  </si>
  <si>
    <t>Tailgate / 7h à 12h et 13 à 15h</t>
  </si>
  <si>
    <t>Nom d'organisme courant</t>
  </si>
  <si>
    <t>Nom d'organisme officiel</t>
  </si>
  <si>
    <t>Code d'organisme responsable</t>
  </si>
  <si>
    <t>Nom d'organisme responsable</t>
  </si>
  <si>
    <t>Adresse de site web</t>
  </si>
  <si>
    <t>Direction régionale</t>
  </si>
  <si>
    <t>Région administrative</t>
  </si>
  <si>
    <t>Ordre d'enseignement d'appartenance</t>
  </si>
  <si>
    <t>Réseau d'enseignement</t>
  </si>
  <si>
    <t>Type d'organisme</t>
  </si>
  <si>
    <t>Ligne 1 de l'adresse géographique</t>
  </si>
  <si>
    <t>Ligne 2 de l'adresse géographique</t>
  </si>
  <si>
    <t>Municipalité de l'adresse géographique</t>
  </si>
  <si>
    <t>Province de l'adresse géographique</t>
  </si>
  <si>
    <t>Code postal de l'adresse géographique</t>
  </si>
  <si>
    <t>Ligne 1 de l'adresse postale</t>
  </si>
  <si>
    <t>Ligne 2 de l'adresse postale</t>
  </si>
  <si>
    <t>Municipalité de l'adresse postale</t>
  </si>
  <si>
    <t>Province de l'adresse postale</t>
  </si>
  <si>
    <t>Code postal de l'adresse postale</t>
  </si>
  <si>
    <t>Nom de circonscription électorale</t>
  </si>
  <si>
    <t>Nom d'organisme abrégé</t>
  </si>
  <si>
    <t>Titre d'intervenant</t>
  </si>
  <si>
    <t>Fonction</t>
  </si>
  <si>
    <t>Code de fonction</t>
  </si>
  <si>
    <t>Sexe</t>
  </si>
  <si>
    <t>Article</t>
  </si>
  <si>
    <t>Titre d'intervenant court</t>
  </si>
  <si>
    <t>Conservatoire de musique de Rimouski</t>
  </si>
  <si>
    <t xml:space="preserve"> </t>
  </si>
  <si>
    <t>http://www.conservatoire.gouv.qc.ca/rimouski/index.asp</t>
  </si>
  <si>
    <t>Bas-St-Laurent Gasp. Île-Mad.</t>
  </si>
  <si>
    <t>Bas-Saint-Laurent</t>
  </si>
  <si>
    <t>Collégial</t>
  </si>
  <si>
    <t>Gouvernemental</t>
  </si>
  <si>
    <t>École gouvernementale</t>
  </si>
  <si>
    <t>22, rue Sainte-Marie</t>
  </si>
  <si>
    <t>G5L 4E2</t>
  </si>
  <si>
    <t>CMR</t>
  </si>
  <si>
    <t>Conservatoire de musique de Saguenay</t>
  </si>
  <si>
    <t>http://www.conservatoire.gouv.qc.ca/saguenay/index.asp</t>
  </si>
  <si>
    <t>Saguenay  Lac-Saint-Jean</t>
  </si>
  <si>
    <t>Saguenay--Lac-Saint-Jean</t>
  </si>
  <si>
    <t>202, rue Jacques-Cartier Est</t>
  </si>
  <si>
    <t>Saguenay</t>
  </si>
  <si>
    <t>G7H 6R8</t>
  </si>
  <si>
    <t>CMC</t>
  </si>
  <si>
    <t>Institut de technologie agroalimentaire, campus de La Pocatière</t>
  </si>
  <si>
    <t>http://www.ita.qc.ca/</t>
  </si>
  <si>
    <t>401, rue Poiré</t>
  </si>
  <si>
    <t>G0R 1Z0</t>
  </si>
  <si>
    <t>Côte-du-Sud</t>
  </si>
  <si>
    <t>ITAAL</t>
  </si>
  <si>
    <t>Campus Notre-Dame-de-Foy</t>
  </si>
  <si>
    <t>http://www.cndf.qc.ca</t>
  </si>
  <si>
    <t>Capit.-Nation. et Chaud.-App.</t>
  </si>
  <si>
    <t>Capitale-Nationale</t>
  </si>
  <si>
    <t>Privé</t>
  </si>
  <si>
    <t>Collège privé</t>
  </si>
  <si>
    <t>5000, rue Clément-Lockquell</t>
  </si>
  <si>
    <t>Saint-Augustin-de-Desmaures</t>
  </si>
  <si>
    <t>G3A 1B3</t>
  </si>
  <si>
    <t>Louis-Hébert</t>
  </si>
  <si>
    <t>CNDF</t>
  </si>
  <si>
    <t>Centre RISC</t>
  </si>
  <si>
    <t>Centre de recherche et d'innovation en sécurité civile - RISC</t>
  </si>
  <si>
    <t>www.centrerisc.com</t>
  </si>
  <si>
    <t>Centre coll de transfert tech.</t>
  </si>
  <si>
    <t>RISC</t>
  </si>
  <si>
    <t>Collège Ellis, campus de Drummondville</t>
  </si>
  <si>
    <t>Collège Ellis</t>
  </si>
  <si>
    <t>http://www.ellis.qc.ca</t>
  </si>
  <si>
    <t>Mauricie Centre-du-Québec</t>
  </si>
  <si>
    <t>Centre-du-Québec</t>
  </si>
  <si>
    <t>235, rue Moisan</t>
  </si>
  <si>
    <t>J2C 1W9</t>
  </si>
  <si>
    <t>Drummond--Bois-Francs</t>
  </si>
  <si>
    <t>CELLIS</t>
  </si>
  <si>
    <t>Collège Laflèche</t>
  </si>
  <si>
    <t>http://www.clafleche.qc.ca</t>
  </si>
  <si>
    <t>Mauricie</t>
  </si>
  <si>
    <t>1687, boulevard du Carmel</t>
  </si>
  <si>
    <t>G8Z 3R8</t>
  </si>
  <si>
    <t>CL</t>
  </si>
  <si>
    <t>Installation du collège privé</t>
  </si>
  <si>
    <t>3300, chemin de l'Aéroport</t>
  </si>
  <si>
    <t>G9A 5E1</t>
  </si>
  <si>
    <t>CLTR</t>
  </si>
  <si>
    <t>Conservatoire de musique Trois-Rivières</t>
  </si>
  <si>
    <t>Conservatoire de musique de Trois-Rivières</t>
  </si>
  <si>
    <t>http://www.conservatoire.gouv.qc.ca/reseau/conservatoire-de-musique/trois-rivieres/accueil/</t>
  </si>
  <si>
    <t>587, rue Radisson</t>
  </si>
  <si>
    <t>G9A 2C8</t>
  </si>
  <si>
    <t>CMT</t>
  </si>
  <si>
    <t>Collège Laflèche (secteur anglophone)</t>
  </si>
  <si>
    <t>https://www.clafleche.qc.ca/</t>
  </si>
  <si>
    <t>Séminaire de Sherbrooke</t>
  </si>
  <si>
    <t>http://www.seminaire-sherbrooke.qc.ca</t>
  </si>
  <si>
    <t>Estrie</t>
  </si>
  <si>
    <t>195, rue Marquette</t>
  </si>
  <si>
    <t>J1H 1L6</t>
  </si>
  <si>
    <t>SS</t>
  </si>
  <si>
    <t>155, rue Belvédère Nord</t>
  </si>
  <si>
    <t>J1H 4A7</t>
  </si>
  <si>
    <t>CDE Collège</t>
  </si>
  <si>
    <t>http://www.cde-college.com</t>
  </si>
  <si>
    <t>37, rue Wellington Nord</t>
  </si>
  <si>
    <t>Bureau 101</t>
  </si>
  <si>
    <t>J1H 5A9</t>
  </si>
  <si>
    <t>CDE</t>
  </si>
  <si>
    <t>CDE Collège (secteur anglophone)</t>
  </si>
  <si>
    <t>37, rue Wellington Nord, bureau 101</t>
  </si>
  <si>
    <t>CDEA</t>
  </si>
  <si>
    <t>Directeur</t>
  </si>
  <si>
    <t>DIREC</t>
  </si>
  <si>
    <t>Collège CDI - Longueuil</t>
  </si>
  <si>
    <t>Collège CDI Administration . Technologie . Santé - Longueuil</t>
  </si>
  <si>
    <t>Collège CDI - Montréal</t>
  </si>
  <si>
    <t>http://www.cdicollege.com/</t>
  </si>
  <si>
    <t>Montérégie</t>
  </si>
  <si>
    <t>Étab. d'enseig. collège privé</t>
  </si>
  <si>
    <t>1111, rue Saint-Charles O, bureau 120</t>
  </si>
  <si>
    <t>J4K 5G4</t>
  </si>
  <si>
    <t>Marie-Victorin</t>
  </si>
  <si>
    <t>CDILO</t>
  </si>
  <si>
    <t>Directrice de campus</t>
  </si>
  <si>
    <t>F</t>
  </si>
  <si>
    <t>la</t>
  </si>
  <si>
    <t>Directrice</t>
  </si>
  <si>
    <t>Académie de l'Entrepreneurship</t>
  </si>
  <si>
    <t>http://www.academie-ent.com</t>
  </si>
  <si>
    <t>4660, montée Saint-Hubert, local 104</t>
  </si>
  <si>
    <t>J3Y 1V1</t>
  </si>
  <si>
    <t>Vachon</t>
  </si>
  <si>
    <t>AE</t>
  </si>
  <si>
    <t>academie-ent.com</t>
  </si>
  <si>
    <t>1001, rue Sherbrooke Est, bureau 350</t>
  </si>
  <si>
    <t>H2L 1L3</t>
  </si>
  <si>
    <t>Sainte-Marie--Saint-Jacques</t>
  </si>
  <si>
    <t>Institut supérieur d'informatique ISI</t>
  </si>
  <si>
    <t>www.isi-mtl.com</t>
  </si>
  <si>
    <t>2100, boulevard de Maisonneuve Est</t>
  </si>
  <si>
    <t>H2K 4S1</t>
  </si>
  <si>
    <t>Maurice-Richard</t>
  </si>
  <si>
    <t>ISI</t>
  </si>
  <si>
    <t>Institut ISI anglophone</t>
  </si>
  <si>
    <t>Institut supérieur d'informatique ISI (secteur anglophone)</t>
  </si>
  <si>
    <t>ISIA</t>
  </si>
  <si>
    <t>directeur adjoint</t>
  </si>
  <si>
    <t>M</t>
  </si>
  <si>
    <t>le</t>
  </si>
  <si>
    <t>Institut d'enregistrement du Canada</t>
  </si>
  <si>
    <t>http://www.recordingarts.com</t>
  </si>
  <si>
    <t>1207, rue Saint-André</t>
  </si>
  <si>
    <t>H2L 3S8</t>
  </si>
  <si>
    <t>IEC</t>
  </si>
  <si>
    <t>Collège CDI - Laval, ens. en anglais</t>
  </si>
  <si>
    <t>Collège CDI Administration . Technologie . Santé, enseignement en anglais</t>
  </si>
  <si>
    <t>http://www.cdicollege.ca</t>
  </si>
  <si>
    <t>Laval Laurentides Lanaudière</t>
  </si>
  <si>
    <t>3, Place Laval, bureau 400</t>
  </si>
  <si>
    <t>H7N 1A2</t>
  </si>
  <si>
    <t>Laval-des-Rapides</t>
  </si>
  <si>
    <t>CDILan</t>
  </si>
  <si>
    <t>Collège CDI - Laval</t>
  </si>
  <si>
    <t>Collège CDI Administration . Technologie . Santé - Laval</t>
  </si>
  <si>
    <t>CDIL</t>
  </si>
  <si>
    <t>ITA St-Hyacinthe</t>
  </si>
  <si>
    <t>Institut de technologie agroalimentaire, campus de Saint-Hyacinthe</t>
  </si>
  <si>
    <t>http://www.ita.qc.ca</t>
  </si>
  <si>
    <t>3230, rue Sicotte</t>
  </si>
  <si>
    <t>C.P. 70</t>
  </si>
  <si>
    <t>J2S 7B3</t>
  </si>
  <si>
    <t>J2S 2M2</t>
  </si>
  <si>
    <t>ITAAS</t>
  </si>
  <si>
    <t>Conservatoire de musique de Gatineau</t>
  </si>
  <si>
    <t>http://www.conservatoire.gouv.qc.ca</t>
  </si>
  <si>
    <t>Outaouais</t>
  </si>
  <si>
    <t>430, boul. Alexandre-Taché</t>
  </si>
  <si>
    <t>J9A 1M7</t>
  </si>
  <si>
    <t>Hull</t>
  </si>
  <si>
    <t>CMHU</t>
  </si>
  <si>
    <t>Conservatoire de musique de Val-d'Or</t>
  </si>
  <si>
    <t>http://www.conservatoire.gouv.qc.ca/val-dor/index.asp</t>
  </si>
  <si>
    <t>Abit.-Témisc. Nord-du-Québec</t>
  </si>
  <si>
    <t>Abitibi-Témiscamingue</t>
  </si>
  <si>
    <t>88, rue Allard</t>
  </si>
  <si>
    <t>Val-d'Or</t>
  </si>
  <si>
    <t>J9P 2Y1</t>
  </si>
  <si>
    <t>Abitibi-Est</t>
  </si>
  <si>
    <t>CMV</t>
  </si>
  <si>
    <t>Collège Mérici</t>
  </si>
  <si>
    <t>http://www.merici.ca</t>
  </si>
  <si>
    <t>755, Grande Allée Ouest</t>
  </si>
  <si>
    <t>G1S 1C1</t>
  </si>
  <si>
    <t>Taschereau</t>
  </si>
  <si>
    <t>CME</t>
  </si>
  <si>
    <t>Conservatoire de musique de Québec</t>
  </si>
  <si>
    <t>https://www.conservatoire.gouv.qc.ca/reseau/conservatoire-de-musique/quebec/accueil/</t>
  </si>
  <si>
    <t>270, rue Jacques-Parizeau</t>
  </si>
  <si>
    <t>G1R 5G1</t>
  </si>
  <si>
    <t>CMQ</t>
  </si>
  <si>
    <t>Orizon Aviation</t>
  </si>
  <si>
    <t>820, 8e Avenue de l'Aéroport</t>
  </si>
  <si>
    <t>G2G 0M4</t>
  </si>
  <si>
    <t>OA</t>
  </si>
  <si>
    <t>Collège Bart (1975)</t>
  </si>
  <si>
    <t>http://www.bart.ca</t>
  </si>
  <si>
    <t>751, côte d'Abraham</t>
  </si>
  <si>
    <t>G1R 1A2</t>
  </si>
  <si>
    <t>CB</t>
  </si>
  <si>
    <t>Collège Bart - Radio Télévision de Qc</t>
  </si>
  <si>
    <t>Collège Bart (1975) / Collège Radio Télévision de Québec</t>
  </si>
  <si>
    <t>www.crtq.ca</t>
  </si>
  <si>
    <t>751, Côte d'Abraham</t>
  </si>
  <si>
    <t>L'École de danse de Québec</t>
  </si>
  <si>
    <t>http://www.ledq.qc.ca</t>
  </si>
  <si>
    <t>310, boul. Langelier, bureau 214</t>
  </si>
  <si>
    <t>G1K 5N3</t>
  </si>
  <si>
    <t>EDQ</t>
  </si>
  <si>
    <t>336, rue du Roi</t>
  </si>
  <si>
    <t>G1K 2W5</t>
  </si>
  <si>
    <t>Collège O'Sullivan de Québec inc.</t>
  </si>
  <si>
    <t>http://www.osullivan-quebec.qc.ca</t>
  </si>
  <si>
    <t>840, rue Saint-Jean</t>
  </si>
  <si>
    <t>G1R 1R3</t>
  </si>
  <si>
    <t>COQ</t>
  </si>
  <si>
    <t>Collège O'Sullivan de Québec inc. (secteur anglophone)</t>
  </si>
  <si>
    <t>https://osullivan-quebec.qc.ca/</t>
  </si>
  <si>
    <t>TOPMED- Centre collégial de transfert de</t>
  </si>
  <si>
    <t>TOPMED- Centre collégial de transfert de technologie en orthèses, prothèses et équipements médicaux</t>
  </si>
  <si>
    <t>TOPMED</t>
  </si>
  <si>
    <t>Collège Universel - Campus Gatineau</t>
  </si>
  <si>
    <t>www.collegeuniversel.ca</t>
  </si>
  <si>
    <t>290, boulevard Saint-Joseph</t>
  </si>
  <si>
    <t>J8Y 3Y3</t>
  </si>
  <si>
    <t>Bureau 200</t>
  </si>
  <si>
    <t>UCG</t>
  </si>
  <si>
    <t>Collège Universel (anglophone)</t>
  </si>
  <si>
    <t>Collège Universel - Campus Gatineau (secteur anglophone)</t>
  </si>
  <si>
    <t>UGA</t>
  </si>
  <si>
    <t>Directrice générale et directrice des études</t>
  </si>
  <si>
    <t>Dir. gén.</t>
  </si>
  <si>
    <t>Campus ND-Foy /Coll.BCM (Vézina)</t>
  </si>
  <si>
    <t>Campus Notre-Dame-de-Foy/Collège BCM (rue Vézina)</t>
  </si>
  <si>
    <t>www.cndf.qc.ca</t>
  </si>
  <si>
    <t>5115, rue Vézina</t>
  </si>
  <si>
    <t>H3W 1C2</t>
  </si>
  <si>
    <t>D'Arcy-McGee</t>
  </si>
  <si>
    <t>NDFBCM</t>
  </si>
  <si>
    <t>Campus ND-Foy /Coll.BCM (Décarie)</t>
  </si>
  <si>
    <t>Campus Notre-Dame-de-Foy/Collège BCM (boul. Décarie)</t>
  </si>
  <si>
    <t>6900, boulevard Décarie, bureau 216</t>
  </si>
  <si>
    <t>H3X 2T8</t>
  </si>
  <si>
    <t>Capitale Hélicoptère</t>
  </si>
  <si>
    <t>1688, route de l'Aéroport</t>
  </si>
  <si>
    <t>G2G 0K1</t>
  </si>
  <si>
    <t>Directrice générale</t>
  </si>
  <si>
    <t>Dir. générale</t>
  </si>
  <si>
    <t>Campus Notre-Dame-de-Foy (secteur anglophone)</t>
  </si>
  <si>
    <t>Capitale Hélicoptère (secteur anglophone)</t>
  </si>
  <si>
    <t>Collège MultiHexa Saguenay/Lac St-Jean</t>
  </si>
  <si>
    <t>Collège MultiHexa Saguenay/Lac Saint-Jean</t>
  </si>
  <si>
    <t>http://www.collegemultihexa.ca</t>
  </si>
  <si>
    <t>930, rue Jacques-Cartier Est</t>
  </si>
  <si>
    <t>Bureau C-200</t>
  </si>
  <si>
    <t>G7H 7K9</t>
  </si>
  <si>
    <t>CMSLSJ</t>
  </si>
  <si>
    <t>Collège MultiHexa Saguenay/Lac Saint-Jean (secteur anglophone)</t>
  </si>
  <si>
    <t>Collège MultiHexa Montréal</t>
  </si>
  <si>
    <t>www.collegemultihexa.ca</t>
  </si>
  <si>
    <t>503, boulevard René-Lévesque Ouest</t>
  </si>
  <si>
    <t>H2Z 1Y7</t>
  </si>
  <si>
    <t>Westmount--Saint-Louis</t>
  </si>
  <si>
    <t>Collège MultiHexa Montréal (secteur anglophone)</t>
  </si>
  <si>
    <t>Collège CDI - Pointe Claire</t>
  </si>
  <si>
    <t>Collège CDI Administration . Technologie . Santé - Pointe-Claire</t>
  </si>
  <si>
    <t>1000, boulevard St-Jean</t>
  </si>
  <si>
    <t>Pointe-Claire</t>
  </si>
  <si>
    <t>H9R 5P1</t>
  </si>
  <si>
    <t>Jacques-Cartier</t>
  </si>
  <si>
    <t>CDIP</t>
  </si>
  <si>
    <t>Directeur - Campus Pointe-Claire</t>
  </si>
  <si>
    <t>Directeur de campus</t>
  </si>
  <si>
    <t>Collège CDI - St-Léonard, ens. anglais</t>
  </si>
  <si>
    <t>Collège CDI Administration. Technologie. Santé - Saint-Léonard</t>
  </si>
  <si>
    <t>www.collegecdi.ca</t>
  </si>
  <si>
    <t>9480, boulevard Lacordaire</t>
  </si>
  <si>
    <t>Bureau 204</t>
  </si>
  <si>
    <t>H1R 0C4</t>
  </si>
  <si>
    <t>Anjou--Louis-Riel</t>
  </si>
  <si>
    <t>CDI</t>
  </si>
  <si>
    <t>Collège CDI - Saint-Léonard</t>
  </si>
  <si>
    <t>http://www.collegecdi.ca</t>
  </si>
  <si>
    <t>Collège CDI Pointe-Claire, ens. en ang.</t>
  </si>
  <si>
    <t>http://www.cdicollege.com</t>
  </si>
  <si>
    <t>1000, boulevard St-Jean Bureau 500</t>
  </si>
  <si>
    <t>Institut Grasset</t>
  </si>
  <si>
    <t>Collège André-Grasset (1973) inc.</t>
  </si>
  <si>
    <t>www.institut-grasset.qc.ca</t>
  </si>
  <si>
    <t>220, Avenue Fairmount Ouest</t>
  </si>
  <si>
    <t>H2T 2M7</t>
  </si>
  <si>
    <t>Mercier</t>
  </si>
  <si>
    <t>IG</t>
  </si>
  <si>
    <t>Masson</t>
  </si>
  <si>
    <t>Directrice adjoint de campus</t>
  </si>
  <si>
    <t>220, avenue Fairmount Ouest</t>
  </si>
  <si>
    <t>Collège d'enseignement en immobilier inc</t>
  </si>
  <si>
    <t>Collège d'enseignement en immobilier inc.</t>
  </si>
  <si>
    <t>www.college-cei.com</t>
  </si>
  <si>
    <t>405, avenue Ogilvy, bureau 104</t>
  </si>
  <si>
    <t>H3N 1M3</t>
  </si>
  <si>
    <t>Laurier-Dorion</t>
  </si>
  <si>
    <t>CEI</t>
  </si>
  <si>
    <t>Institut Teccart</t>
  </si>
  <si>
    <t>http://www.teccart.qc.ca/</t>
  </si>
  <si>
    <t>3030, rue Hochelaga</t>
  </si>
  <si>
    <t>2975 et 2995, rue Hochelaga (H1W 1G1)</t>
  </si>
  <si>
    <t>H1W 1G2</t>
  </si>
  <si>
    <t>Hochelaga-Maisonneuve</t>
  </si>
  <si>
    <t>IT</t>
  </si>
  <si>
    <t>Collège Tec@Art Rive-Sud</t>
  </si>
  <si>
    <t>4405, rue Leckie</t>
  </si>
  <si>
    <t>J3Y 9E6</t>
  </si>
  <si>
    <t>CT</t>
  </si>
  <si>
    <t>Académie des arts et design</t>
  </si>
  <si>
    <t>7305, Marie-Victorin</t>
  </si>
  <si>
    <t>Brossard</t>
  </si>
  <si>
    <t>J4W 1A6</t>
  </si>
  <si>
    <t>La Pinière</t>
  </si>
  <si>
    <t>AAD</t>
  </si>
  <si>
    <t>Institut Teccart (secteur anglophone)</t>
  </si>
  <si>
    <t>https://www.teccart.qc.ca</t>
  </si>
  <si>
    <t>Académie des arts et design (secteur anglophone)</t>
  </si>
  <si>
    <t>7305, boulevard Marie-Victorin</t>
  </si>
  <si>
    <t>Le CEFTEQ</t>
  </si>
  <si>
    <t>Centre de formation collégial en techniques équines du Québec, le CEFTEQ</t>
  </si>
  <si>
    <t>http://www.centreequestredechambly.com/</t>
  </si>
  <si>
    <t>3414, chemin de la Grande-Ligne</t>
  </si>
  <si>
    <t>Chambly</t>
  </si>
  <si>
    <t>J3L 4A7</t>
  </si>
  <si>
    <t>Saint-Jean</t>
  </si>
  <si>
    <t>CEFTEQ</t>
  </si>
  <si>
    <t>École de sténographie judiciaire</t>
  </si>
  <si>
    <t>École de sténographie judiciaire du Québec</t>
  </si>
  <si>
    <t>http://www.ecoledestenographie.ca/</t>
  </si>
  <si>
    <t>465,rue St-Jean</t>
  </si>
  <si>
    <t>Bureau 505</t>
  </si>
  <si>
    <t>H2Y 2R6</t>
  </si>
  <si>
    <t>ESJ</t>
  </si>
  <si>
    <t>Sténographie judiciaire (anglophone)</t>
  </si>
  <si>
    <t>École de sténographie judiciaire du Québec (secteur anglophone)</t>
  </si>
  <si>
    <t>465, rue Saint-Jean</t>
  </si>
  <si>
    <t>ESJA</t>
  </si>
  <si>
    <t>Collège de l'immobilier du Québec</t>
  </si>
  <si>
    <t>http://www.collegeimmobilier.com</t>
  </si>
  <si>
    <t>600, chemin du Golf</t>
  </si>
  <si>
    <t>H3E 1A8</t>
  </si>
  <si>
    <t>Verdun</t>
  </si>
  <si>
    <t>CIQ</t>
  </si>
  <si>
    <t>Coll. de l'immo. du Québec, ens. ang.</t>
  </si>
  <si>
    <t>Collège de l'immobilier du Québec, enseignement en anglais</t>
  </si>
  <si>
    <t>CIQang</t>
  </si>
  <si>
    <t>Laviolette</t>
  </si>
  <si>
    <t>6300, avenue Auteuil, bureau 527</t>
  </si>
  <si>
    <t>J4Z 3P2</t>
  </si>
  <si>
    <t>3224, avenue Jean-Béraud</t>
  </si>
  <si>
    <t>H7T 2S4</t>
  </si>
  <si>
    <t>Chomedey</t>
  </si>
  <si>
    <t>Collège TAV</t>
  </si>
  <si>
    <t>http://www.tav.ca</t>
  </si>
  <si>
    <t>6333, boulevard Décarie</t>
  </si>
  <si>
    <t>H3W 3E1</t>
  </si>
  <si>
    <t>C. TAV</t>
  </si>
  <si>
    <t>5030, rue Jeanne-Mance</t>
  </si>
  <si>
    <t>H2V 4J8</t>
  </si>
  <si>
    <t>TAV</t>
  </si>
  <si>
    <t>tav.ca</t>
  </si>
  <si>
    <t>6005, boulevard Décarie</t>
  </si>
  <si>
    <t>H3W 3C9</t>
  </si>
  <si>
    <t>Collège TAV (ens. français)</t>
  </si>
  <si>
    <t>Collège TAV (secteur francophone)</t>
  </si>
  <si>
    <t>https://www.tav.ca/</t>
  </si>
  <si>
    <t>Collège Ellis, Montréal</t>
  </si>
  <si>
    <t>2195, avenue Ekers</t>
  </si>
  <si>
    <t>H3S 1C6</t>
  </si>
  <si>
    <t>Jeanne-Mance--Viger</t>
  </si>
  <si>
    <t>Collège Elllis, Sainte-Agathe-des-Monts</t>
  </si>
  <si>
    <t>Laurentides</t>
  </si>
  <si>
    <t>33, rue Saint-Vincent</t>
  </si>
  <si>
    <t>Sainte-Agathe-des-Monts</t>
  </si>
  <si>
    <t>J8C 2A5</t>
  </si>
  <si>
    <t>Bertrand</t>
  </si>
  <si>
    <t>Collège Elllis, campus de Longueuil</t>
  </si>
  <si>
    <t>1010, rue de Sérigny</t>
  </si>
  <si>
    <t>Bureau 300</t>
  </si>
  <si>
    <t>J4K 5G7</t>
  </si>
  <si>
    <t>Collège Ellis, campus de Trois-Rivières</t>
  </si>
  <si>
    <t>www.ellis.qc.ca</t>
  </si>
  <si>
    <t>90, rue Dorval</t>
  </si>
  <si>
    <t>G8T 5X7</t>
  </si>
  <si>
    <t>Champlain</t>
  </si>
  <si>
    <t>Collégial international Sainte-Anne</t>
  </si>
  <si>
    <t>collegial.sainteanne.ca</t>
  </si>
  <si>
    <t>1300, boulevard Saint-Joseph</t>
  </si>
  <si>
    <t>H8S 2M8</t>
  </si>
  <si>
    <t>Marquette</t>
  </si>
  <si>
    <t>CSA</t>
  </si>
  <si>
    <t>Collégial international Sainte-Anne (secteur anglophone)</t>
  </si>
  <si>
    <t>https://collegial.sainteanne.ca/</t>
  </si>
  <si>
    <t>Collège Canada inc.</t>
  </si>
  <si>
    <t>www.collegecanada.com</t>
  </si>
  <si>
    <t>1118, rue Sainte-Catherine Ouest</t>
  </si>
  <si>
    <t>Bureau 403</t>
  </si>
  <si>
    <t>H3B 1H5</t>
  </si>
  <si>
    <t>Collège Canada (secteur anglophone)</t>
  </si>
  <si>
    <t>4e étage</t>
  </si>
  <si>
    <t>CCA</t>
  </si>
  <si>
    <t>1231, rue Sainte-Catherine Ouest</t>
  </si>
  <si>
    <t>Bureau 503</t>
  </si>
  <si>
    <t>H3G 1P5</t>
  </si>
  <si>
    <t>Collège Canada inc. (ens. anglais)</t>
  </si>
  <si>
    <t>Collège Canada inc. (secteur anglophone)</t>
  </si>
  <si>
    <t>Collège St-Michel</t>
  </si>
  <si>
    <t>1995, rue Bélanger</t>
  </si>
  <si>
    <t>H2G 1B8</t>
  </si>
  <si>
    <t>Viau</t>
  </si>
  <si>
    <t>Collège St-Michel, Pavillon Sauvé</t>
  </si>
  <si>
    <t>www.collegest-michel.ca</t>
  </si>
  <si>
    <t>1900, rue Sauvé Est</t>
  </si>
  <si>
    <t>H2B 3A8</t>
  </si>
  <si>
    <t>Collège St-Michel (secteur anglophone)</t>
  </si>
  <si>
    <t>Collège St-Michel, Pavillon Sauvé (secteur anglophone)</t>
  </si>
  <si>
    <t>Collège des Technologies de l'Info. Mtl</t>
  </si>
  <si>
    <t>Collège des Technologies de l'Information de Montréal</t>
  </si>
  <si>
    <t>Collège des Tech. de l'Information</t>
  </si>
  <si>
    <t>1255, boulevard Robert-Bourassa</t>
  </si>
  <si>
    <t>Bureau 502</t>
  </si>
  <si>
    <t>H3B 3V8</t>
  </si>
  <si>
    <t>Air Richelieu</t>
  </si>
  <si>
    <t>www.airrichelieu.com</t>
  </si>
  <si>
    <t>5800, route de l'Aéroport</t>
  </si>
  <si>
    <t>J3Y 8Y9</t>
  </si>
  <si>
    <t>AirRic</t>
  </si>
  <si>
    <t>Air Richelieu (secteur anglophone)</t>
  </si>
  <si>
    <t>ARA</t>
  </si>
  <si>
    <t>4501, rue Bishop</t>
  </si>
  <si>
    <t>J3Y 9E1</t>
  </si>
  <si>
    <t>Isart Digital Montréal inc.</t>
  </si>
  <si>
    <t>www.isartdigital.ca</t>
  </si>
  <si>
    <t>1440, rue Sainte-Catherine Ouest</t>
  </si>
  <si>
    <t>Bureau 1000</t>
  </si>
  <si>
    <t>H3G 1R8</t>
  </si>
  <si>
    <t>Isart</t>
  </si>
  <si>
    <t>Rubika</t>
  </si>
  <si>
    <t>Rubika, école supérieure de création numérique appliquée à l'animation, au design et au jeu vidéo inc.</t>
  </si>
  <si>
    <t>http://rubika-edu.ca/</t>
  </si>
  <si>
    <t>430-5455, Avenue de Gaspé</t>
  </si>
  <si>
    <t>H2T 3B3</t>
  </si>
  <si>
    <t>RES</t>
  </si>
  <si>
    <t>Coll. de gest., tech. et santé Matrix</t>
  </si>
  <si>
    <t>Collège de gestion, technologie et santé Matrix inc.</t>
  </si>
  <si>
    <t>www.matrixcollege.ca</t>
  </si>
  <si>
    <t>1980, rue Sherbrooke Ouest</t>
  </si>
  <si>
    <t>bureau 240, 609, 709 et 711</t>
  </si>
  <si>
    <t>H3H 1E8</t>
  </si>
  <si>
    <t>Gestion,tech.,santé Matrix (anglophone)</t>
  </si>
  <si>
    <t>Collège de gestion, technologie et santé Matrix inc (secteur anglophone)</t>
  </si>
  <si>
    <t>Bureau 609 et 709</t>
  </si>
  <si>
    <t>MATA</t>
  </si>
  <si>
    <t>Directeur général adjoint - Directeur Campus - Directeur Académique</t>
  </si>
  <si>
    <t>DGA - Directeur Campus</t>
  </si>
  <si>
    <t>Collège de gestion, technologie et santé Matrix inc. (secteur anglophone)</t>
  </si>
  <si>
    <t>1001, rue Sherbrooke Est</t>
  </si>
  <si>
    <t>Bureaux 200, 207 et 210</t>
  </si>
  <si>
    <t>Musitechnic Formation, ens. en anglais</t>
  </si>
  <si>
    <t>Musitechnic Formation, enseignement en anglais</t>
  </si>
  <si>
    <t>Musitechnic Formation</t>
  </si>
  <si>
    <t>http://www.musitechnic.com</t>
  </si>
  <si>
    <t>1088, rue Clark</t>
  </si>
  <si>
    <t>H2Z 1K2</t>
  </si>
  <si>
    <t>Syn Studio</t>
  </si>
  <si>
    <t>Http://synstudio.ca/fr/</t>
  </si>
  <si>
    <t>460, rue Sainte-Catherine Ouest</t>
  </si>
  <si>
    <t>bureau 508</t>
  </si>
  <si>
    <t>H3B 1A7</t>
  </si>
  <si>
    <t>Syn Studio, ens. en anglais</t>
  </si>
  <si>
    <t>Syn Studio, enseignement en anglais</t>
  </si>
  <si>
    <t>http://synstudio.ca/fr/</t>
  </si>
  <si>
    <t>460, rue Saint-Catherine Ouest</t>
  </si>
  <si>
    <t>Lachute Aviation</t>
  </si>
  <si>
    <t>http://www.lachuteaviation.com</t>
  </si>
  <si>
    <t>480, boulevard de l'Aéroparc</t>
  </si>
  <si>
    <t>Lachute</t>
  </si>
  <si>
    <t>J8H 3R8</t>
  </si>
  <si>
    <t>Argenteuil</t>
  </si>
  <si>
    <t>Cargair Ltée</t>
  </si>
  <si>
    <t>www.cargair.com</t>
  </si>
  <si>
    <t>6100 et 6050, route de l'Aéroport</t>
  </si>
  <si>
    <t>6100, route de l'Aéroport</t>
  </si>
  <si>
    <t>Cargair ltée</t>
  </si>
  <si>
    <t>Cargair ltée (secteur anglophone)</t>
  </si>
  <si>
    <t>6100 et 6050 chemin de l'Aéroport</t>
  </si>
  <si>
    <t>CL-A</t>
  </si>
  <si>
    <t>Directeur de l'enseignement</t>
  </si>
  <si>
    <t>Frontenac</t>
  </si>
  <si>
    <t>Hélicraft</t>
  </si>
  <si>
    <t>www.helicraft.ca</t>
  </si>
  <si>
    <t>6500, chemin de la Savane</t>
  </si>
  <si>
    <t>Collège Avalon</t>
  </si>
  <si>
    <t>www.collegeavalon.com</t>
  </si>
  <si>
    <t>455, rue du Marais</t>
  </si>
  <si>
    <t>bureau 200</t>
  </si>
  <si>
    <t>G1M 3A2</t>
  </si>
  <si>
    <t>Vanier-Les Rivières</t>
  </si>
  <si>
    <t>Collège Avalon (secteur anglophone)</t>
  </si>
  <si>
    <t>455 rue du Marais</t>
  </si>
  <si>
    <t>L. 200</t>
  </si>
  <si>
    <t>CAA</t>
  </si>
  <si>
    <t>Directeur des études</t>
  </si>
  <si>
    <t>5101, rue Buchan, bureau 101</t>
  </si>
  <si>
    <t>H4P 1S4</t>
  </si>
  <si>
    <t>Mont-Royal--Outremont</t>
  </si>
  <si>
    <t>Directeur général</t>
  </si>
  <si>
    <t>Collège Avalon/Avalon College</t>
  </si>
  <si>
    <t>Collège de pilotage Saint-Hubert</t>
  </si>
  <si>
    <t>www.ecoledepilotagesainthubert.com</t>
  </si>
  <si>
    <t>5680, chemin de l'Aéroport</t>
  </si>
  <si>
    <t>Collège de pilotage Saint-Hubert (secteur anglophone)</t>
  </si>
  <si>
    <t>STH-A</t>
  </si>
  <si>
    <t>Président</t>
  </si>
  <si>
    <t>Collège Eid Air Aviation</t>
  </si>
  <si>
    <t>www.eidair.net</t>
  </si>
  <si>
    <t>101, rue du Ciel</t>
  </si>
  <si>
    <t>Bromont</t>
  </si>
  <si>
    <t>J2L 2X4</t>
  </si>
  <si>
    <t>Brome-Missisquoi</t>
  </si>
  <si>
    <t>EAAF</t>
  </si>
  <si>
    <t>Collège Eid Air Aviation (anglophone)</t>
  </si>
  <si>
    <t>Collège Eid Air Aviation (secteur anglophone)</t>
  </si>
  <si>
    <t>EAAA</t>
  </si>
  <si>
    <t>Collège Select Aviation</t>
  </si>
  <si>
    <t>selectaviation.com</t>
  </si>
  <si>
    <t>4789, boulevard Allard</t>
  </si>
  <si>
    <t>Hangar 10</t>
  </si>
  <si>
    <t>J2A 2R8</t>
  </si>
  <si>
    <t>SAF</t>
  </si>
  <si>
    <t>Select Aviation College</t>
  </si>
  <si>
    <t>SAA</t>
  </si>
  <si>
    <t>Passport Hélico</t>
  </si>
  <si>
    <t>www.passport-helico.com</t>
  </si>
  <si>
    <t>Lanaudière</t>
  </si>
  <si>
    <t>3320, avenue de La Gare</t>
  </si>
  <si>
    <t>Bureau 10</t>
  </si>
  <si>
    <t>Mascouche</t>
  </si>
  <si>
    <t>J7K 3C1</t>
  </si>
  <si>
    <t>PHF</t>
  </si>
  <si>
    <t>Passport Hélico (anglophone)</t>
  </si>
  <si>
    <t>Passport Hélico (secteur anglophone)</t>
  </si>
  <si>
    <t>PHA</t>
  </si>
  <si>
    <t>Collège d'aéronautique</t>
  </si>
  <si>
    <t>www.academyofaeronautics.com</t>
  </si>
  <si>
    <t>300, boulevard Marcel-Laurin, bureau 200</t>
  </si>
  <si>
    <t>H4M 2L4</t>
  </si>
  <si>
    <t>CA</t>
  </si>
  <si>
    <t>Institut Trebas Québec inc.</t>
  </si>
  <si>
    <t>Institut Trebas Québec Inc.</t>
  </si>
  <si>
    <t>http://www.trebas.com</t>
  </si>
  <si>
    <t>550, rue Sherbrooke Ouest, 3e étage</t>
  </si>
  <si>
    <t>H3A 1B9</t>
  </si>
  <si>
    <t>Institut Trebas Québec inc. (secteur anglophone)</t>
  </si>
  <si>
    <t>1717, rue Arthur-Fecteau</t>
  </si>
  <si>
    <t>J8R 2Z9</t>
  </si>
  <si>
    <t>Dir. général</t>
  </si>
  <si>
    <t>Collège Greystone</t>
  </si>
  <si>
    <t>www.greystonecollege.com</t>
  </si>
  <si>
    <t>550, rue Sherbrooke Ouest, tour est</t>
  </si>
  <si>
    <t>Bureau 800</t>
  </si>
  <si>
    <t>CGF</t>
  </si>
  <si>
    <t>Collège Greystone (secteur anglophone)</t>
  </si>
  <si>
    <t>CGA</t>
  </si>
  <si>
    <t>École de management INSA</t>
  </si>
  <si>
    <t>https://www.em-insa.com/</t>
  </si>
  <si>
    <t>Bureau 302</t>
  </si>
  <si>
    <t>INSA</t>
  </si>
  <si>
    <t>École de management INSA (secteur anglophone)</t>
  </si>
  <si>
    <t>Bureau 940</t>
  </si>
  <si>
    <t>INSAA</t>
  </si>
  <si>
    <t>Collège l'Avenir de Rosemont</t>
  </si>
  <si>
    <t>www.collegelavenirderosemont.com</t>
  </si>
  <si>
    <t>3244, boulevard Rosemont</t>
  </si>
  <si>
    <t>H1Y 1M7</t>
  </si>
  <si>
    <t>Rosemont</t>
  </si>
  <si>
    <t>CAR</t>
  </si>
  <si>
    <t>Collège l'Avenir de Rosemont inc. (secteur anglophone)</t>
  </si>
  <si>
    <t>Collège M du Canada</t>
  </si>
  <si>
    <t>www.collegem.ca</t>
  </si>
  <si>
    <t>8550, boulevard Newman, bureau 8564</t>
  </si>
  <si>
    <t>H8N 1Y5</t>
  </si>
  <si>
    <t>Marguerite-Bourgeoys</t>
  </si>
  <si>
    <t>Collège M du Canada (secteur anglophone)</t>
  </si>
  <si>
    <t>www.collegeM.ca</t>
  </si>
  <si>
    <t>8550, boulevard Newman</t>
  </si>
  <si>
    <t>8564, boulevard Newman</t>
  </si>
  <si>
    <t>CMCA</t>
  </si>
  <si>
    <t>École Pivaut Montréal Inc.</t>
  </si>
  <si>
    <t>www.ecole-pivaut.ca</t>
  </si>
  <si>
    <t>3536, boulevard Saint-Laurent</t>
  </si>
  <si>
    <t>H2X 2V1</t>
  </si>
  <si>
    <t>EPM</t>
  </si>
  <si>
    <t>Campus d'effets visuels - Lost Boys Mtl.</t>
  </si>
  <si>
    <t>Campus d'effets visuels Inc.</t>
  </si>
  <si>
    <t>https://campusvfx.com/</t>
  </si>
  <si>
    <t>2261, avenue Papineau</t>
  </si>
  <si>
    <t>Bureau 105</t>
  </si>
  <si>
    <t>H2K 4J5</t>
  </si>
  <si>
    <t>CEV</t>
  </si>
  <si>
    <t>Collège Cumberland inc.</t>
  </si>
  <si>
    <t>www.cumberland.college</t>
  </si>
  <si>
    <t>6560, avenue de l'Esplanade</t>
  </si>
  <si>
    <t>H2V 4L5</t>
  </si>
  <si>
    <t>Gouin</t>
  </si>
  <si>
    <t>CCUMB</t>
  </si>
  <si>
    <t>Collège Cumberland inc. (anglo)</t>
  </si>
  <si>
    <t>Collège Cumberland inc. (secteur anglophone)</t>
  </si>
  <si>
    <t>cumberland.college/</t>
  </si>
  <si>
    <t>Coll. national de science et technologie</t>
  </si>
  <si>
    <t>Collège national de science et technologie inc.</t>
  </si>
  <si>
    <t>https://collegenational.ca/</t>
  </si>
  <si>
    <t>3750, boulevard Crémazie Est</t>
  </si>
  <si>
    <t>Bureau 301</t>
  </si>
  <si>
    <t>H2A 1B6</t>
  </si>
  <si>
    <t>CNST</t>
  </si>
  <si>
    <t>Collège national de science et technologie inc. (secteur anglophone)</t>
  </si>
  <si>
    <t>Collège Kensley</t>
  </si>
  <si>
    <t>Collège Kensley inc.</t>
  </si>
  <si>
    <t>kensleycollege.ca</t>
  </si>
  <si>
    <t>279, rue Sherbrooke Ouest</t>
  </si>
  <si>
    <t>Bureau 209</t>
  </si>
  <si>
    <t>H2X 1Y2</t>
  </si>
  <si>
    <t>CKENS</t>
  </si>
  <si>
    <t>Collège Kensley (anglo)</t>
  </si>
  <si>
    <t>Collège Kensley inc. (secteur anglophone)</t>
  </si>
  <si>
    <t>Collège de Technologie Ascent inc.</t>
  </si>
  <si>
    <t>www.ascentcollege.ca</t>
  </si>
  <si>
    <t>1100, boulevard Crémazie Est</t>
  </si>
  <si>
    <t>Bureau 215</t>
  </si>
  <si>
    <t>H2P 2X2</t>
  </si>
  <si>
    <t>CDTAI</t>
  </si>
  <si>
    <t>Collège de Technologie Ascent inc. (secteur anglophone)</t>
  </si>
  <si>
    <t>DG</t>
  </si>
  <si>
    <t>Institut Élite de Montréal</t>
  </si>
  <si>
    <t>www.institutelite.ca</t>
  </si>
  <si>
    <t>45, Place Charles-Le Moyne</t>
  </si>
  <si>
    <t>Bureau 97</t>
  </si>
  <si>
    <t>J4K 5G5</t>
  </si>
  <si>
    <t>IEDM</t>
  </si>
  <si>
    <t>Institut Élite de Montréal (secteur anglophone)</t>
  </si>
  <si>
    <t>45, Place Charles-Lemoyne, bureau 97</t>
  </si>
  <si>
    <t>Campus Macdonald - Université McGill</t>
  </si>
  <si>
    <t>Macdonald College - Université McGill</t>
  </si>
  <si>
    <t>http://www.mcgill.ca/fmt</t>
  </si>
  <si>
    <t>Programme GTEA, Harrison House</t>
  </si>
  <si>
    <t>21 111,  chemin Lakeshore</t>
  </si>
  <si>
    <t>H9X 3V9</t>
  </si>
  <si>
    <t>FMT/GTEA,Macdonald Campus,Harrison House</t>
  </si>
  <si>
    <t>21 111,  Chemin Lakeshore</t>
  </si>
  <si>
    <t>MC</t>
  </si>
  <si>
    <t>École de musique Vincent d'Indy</t>
  </si>
  <si>
    <t>http://www.emvi.qc.ca</t>
  </si>
  <si>
    <t>628, chemin de la Côte-Sainte-Catherine</t>
  </si>
  <si>
    <t>H2V 2C5</t>
  </si>
  <si>
    <t>EMVI</t>
  </si>
  <si>
    <t>Collège Stanislas inc.</t>
  </si>
  <si>
    <t>http://www.stanislas.qc.ca</t>
  </si>
  <si>
    <t>780, boul. Dollard</t>
  </si>
  <si>
    <t>H2V 3G5</t>
  </si>
  <si>
    <t>CST</t>
  </si>
  <si>
    <t>Collège CDI - Montréal, ens. en anglais</t>
  </si>
  <si>
    <t>1259, rue Berri, 3e étage</t>
  </si>
  <si>
    <t>H2L 4C7</t>
  </si>
  <si>
    <t>CDIMan</t>
  </si>
  <si>
    <t>Collège LaSalle</t>
  </si>
  <si>
    <t>Collège LaSalle (Montréal), secteur anglophone</t>
  </si>
  <si>
    <t>http://www.collegelasalle.com</t>
  </si>
  <si>
    <t>2000, rue Sainte-Catherine Ouest</t>
  </si>
  <si>
    <t>H3H 2T2</t>
  </si>
  <si>
    <t>CLAAN</t>
  </si>
  <si>
    <t>Coll. O'Sullivan Mtl inc.</t>
  </si>
  <si>
    <t>Collège O'Sullivan de Montréal, secteur anglophone</t>
  </si>
  <si>
    <t>Collège O'Sullivan de Montréal inc.</t>
  </si>
  <si>
    <t>http://www.osullivan.edu</t>
  </si>
  <si>
    <t>1191, rue de la Montagne</t>
  </si>
  <si>
    <t>H3G 1Z2</t>
  </si>
  <si>
    <t>COMA</t>
  </si>
  <si>
    <t>Collège April-Fortier, ens. en anglais</t>
  </si>
  <si>
    <t>Collège April-Fortier, enseignement en anglais</t>
  </si>
  <si>
    <t>Collège April-Fortier inc.</t>
  </si>
  <si>
    <t>http://www.april-fortier.com</t>
  </si>
  <si>
    <t>H2L 1N3</t>
  </si>
  <si>
    <t>CAPang</t>
  </si>
  <si>
    <t>Institut Trebas Québec Inc., ens. en ang</t>
  </si>
  <si>
    <t>Institut Trebas Québec Inc., enseignement en anglais</t>
  </si>
  <si>
    <t>550, rue Sherbrooke Ouest, 6e étage</t>
  </si>
  <si>
    <t>ITQang</t>
  </si>
  <si>
    <t>École nationale de cirque</t>
  </si>
  <si>
    <t>École nationale de cirque, secteur anglophone</t>
  </si>
  <si>
    <t>http://www.enc.qc.ca/</t>
  </si>
  <si>
    <t>8181, 2e Avenue</t>
  </si>
  <si>
    <t>H1Z 4N9</t>
  </si>
  <si>
    <t>ENCAN</t>
  </si>
  <si>
    <t>http://www.grasset.qc.ca</t>
  </si>
  <si>
    <t>1001, boul. Crémazie Est</t>
  </si>
  <si>
    <t>H2M 1M3</t>
  </si>
  <si>
    <t>CAG</t>
  </si>
  <si>
    <t>Bureau 2000</t>
  </si>
  <si>
    <t>CLA</t>
  </si>
  <si>
    <t>André-Grasset (secteur anglophone)</t>
  </si>
  <si>
    <t>Collège André-Grasset (secteur anglophone)</t>
  </si>
  <si>
    <t>1001, boulvevard Crémazie Est</t>
  </si>
  <si>
    <t>CAGA</t>
  </si>
  <si>
    <t>Collège de photographie Marsan inc.</t>
  </si>
  <si>
    <t>http://www.collegemarsan.qc.ca</t>
  </si>
  <si>
    <t>CPM</t>
  </si>
  <si>
    <t>Collège de photographie Marsan (anglo.)</t>
  </si>
  <si>
    <t>Collège de photographie Marsan inc.(secteur anglophone)</t>
  </si>
  <si>
    <t>2030, boulevard Pie-IX</t>
  </si>
  <si>
    <t>Bureau 201</t>
  </si>
  <si>
    <t>H1V 2C8</t>
  </si>
  <si>
    <t>CPMA</t>
  </si>
  <si>
    <t>Collège Jean-de-Brébeuf</t>
  </si>
  <si>
    <t>http://www.brebeuf.qc.ca</t>
  </si>
  <si>
    <t>3200, chemin de la Côte-Sainte-Catherine</t>
  </si>
  <si>
    <t>H3T 1C1</t>
  </si>
  <si>
    <t>CJB</t>
  </si>
  <si>
    <t>Collège international Marie de France</t>
  </si>
  <si>
    <t>http://www.cimf.ca</t>
  </si>
  <si>
    <t>4635, chemin Queen-Mary</t>
  </si>
  <si>
    <t>H3W 1W3</t>
  </si>
  <si>
    <t>CMF</t>
  </si>
  <si>
    <t>COM</t>
  </si>
  <si>
    <t>Conservatoire de musique de Montréal</t>
  </si>
  <si>
    <t>http://www.conservatoire.gouv.qc.ca/montreal/index.asp</t>
  </si>
  <si>
    <t>4750, avenue Henri-Julien</t>
  </si>
  <si>
    <t>H2T 2C8</t>
  </si>
  <si>
    <t>CMM</t>
  </si>
  <si>
    <t>http://www.collegelasalle.com/</t>
  </si>
  <si>
    <t>1595, boulevard Daniel-Johnson</t>
  </si>
  <si>
    <t>H7V 4C2</t>
  </si>
  <si>
    <t>CLSIF</t>
  </si>
  <si>
    <t>Collège LaSalle (secteur anglophone)</t>
  </si>
  <si>
    <t>Collège LaSalle (Laval) (secteur anglophone)</t>
  </si>
  <si>
    <t>CLSA</t>
  </si>
  <si>
    <t>Instit. tourisme et hôtellerie du Qc</t>
  </si>
  <si>
    <t>Institut de tourisme et d'hôtellerie du Québec</t>
  </si>
  <si>
    <t>http://www.ithq.qc.ca/</t>
  </si>
  <si>
    <t>3535, rue Saint-Denis</t>
  </si>
  <si>
    <t>H2X 3P1</t>
  </si>
  <si>
    <t>ITHQ</t>
  </si>
  <si>
    <t>École nationale de théâtre du Canada</t>
  </si>
  <si>
    <t>http://www.ent-nts.ca</t>
  </si>
  <si>
    <t>5030, rue Saint-Denis</t>
  </si>
  <si>
    <t>H2J 2L8</t>
  </si>
  <si>
    <t>ENTC</t>
  </si>
  <si>
    <t>1182, boulevard Saint-Laurent</t>
  </si>
  <si>
    <t>H2X 2S5</t>
  </si>
  <si>
    <t>360, avenue Laurier Est</t>
  </si>
  <si>
    <t>H2T 3B6</t>
  </si>
  <si>
    <t>ExperiSens</t>
  </si>
  <si>
    <t>3535 rue St-Denis</t>
  </si>
  <si>
    <t>Collège Centennial</t>
  </si>
  <si>
    <t>http://www.centennial.qc.ca/</t>
  </si>
  <si>
    <t>2075, rue Sherbrooke Ouest</t>
  </si>
  <si>
    <t>H3H 1G6</t>
  </si>
  <si>
    <t>Saint-Henri--Sainte-Anne</t>
  </si>
  <si>
    <t>CC</t>
  </si>
  <si>
    <t>Collège Marianopolis</t>
  </si>
  <si>
    <t>http://www.marianopolis.edu</t>
  </si>
  <si>
    <t>4873, avenue Westmount</t>
  </si>
  <si>
    <t>H3Y 1X9</t>
  </si>
  <si>
    <t>CMA</t>
  </si>
  <si>
    <t>CAF</t>
  </si>
  <si>
    <t>Collège April-Fortier inc. Longueuil</t>
  </si>
  <si>
    <t>Collège International des Marcellines</t>
  </si>
  <si>
    <t>http://cim.marcelline.qc.ca</t>
  </si>
  <si>
    <t>815, avenue Upper Belmont</t>
  </si>
  <si>
    <t>H3Y 1K5</t>
  </si>
  <si>
    <t>CIM</t>
  </si>
  <si>
    <t>ITQ</t>
  </si>
  <si>
    <t>Collège CDI Administration . Technologie . Santé</t>
  </si>
  <si>
    <t>CDIM</t>
  </si>
  <si>
    <t>École de danse contemporaine de Montréal</t>
  </si>
  <si>
    <t>www.edcm.ca</t>
  </si>
  <si>
    <t>1435, rue De Bleury, 6e étage</t>
  </si>
  <si>
    <t>H3A 2H7</t>
  </si>
  <si>
    <t>Collège Herzing</t>
  </si>
  <si>
    <t>Collège Herzing (secteur francophone)</t>
  </si>
  <si>
    <t>www.herzing.ca</t>
  </si>
  <si>
    <t>8370, boulevard Lacordaire</t>
  </si>
  <si>
    <t>H1R 3Y6</t>
  </si>
  <si>
    <t>1616, boulevard René-Lévesque Ouest</t>
  </si>
  <si>
    <t>H3H 1P8</t>
  </si>
  <si>
    <t>HZ</t>
  </si>
  <si>
    <t>Collège Herzing (secteur anglophone)</t>
  </si>
  <si>
    <t>1616, boul. René-Lévesque Ouest</t>
  </si>
  <si>
    <t>CH</t>
  </si>
  <si>
    <t>Collège Salette inc.</t>
  </si>
  <si>
    <t>Collège Salette / ESMA - École supérieure des métiers artistiques</t>
  </si>
  <si>
    <t>http://www.collegesalette.com</t>
  </si>
  <si>
    <t>CS</t>
  </si>
  <si>
    <t>Collège Salette (anglophone)</t>
  </si>
  <si>
    <t>Collège Salette inc. (secteur anglophone)</t>
  </si>
  <si>
    <t>https://collegesalette.com/</t>
  </si>
  <si>
    <t>418, rue Sherbrooke Est</t>
  </si>
  <si>
    <t>3e étage</t>
  </si>
  <si>
    <t>H2L 1J6</t>
  </si>
  <si>
    <t>3536, Boul. Saint-Laurent</t>
  </si>
  <si>
    <t>https://www.musitechnic.com</t>
  </si>
  <si>
    <t>MSE</t>
  </si>
  <si>
    <t>www.ecolenationaledecirque.ca</t>
  </si>
  <si>
    <t>8181, Avenue du cirque</t>
  </si>
  <si>
    <t>ENC</t>
  </si>
  <si>
    <t>Centre de recherche, d'innovation en Art</t>
  </si>
  <si>
    <t>Centre de recherche, d'innovation et de transfert en Arts du cirque</t>
  </si>
  <si>
    <t>http://ecolenationaledecirque.ca/fr/lecole/critac</t>
  </si>
  <si>
    <t>8181, 2e avenue</t>
  </si>
  <si>
    <t>CRITAC</t>
  </si>
  <si>
    <t>École nationale de l'humour</t>
  </si>
  <si>
    <t>http://www.enh.qc.ca</t>
  </si>
  <si>
    <t>2120, rue Sherbrooke Est, 7e étage</t>
  </si>
  <si>
    <t>H2K 1C3</t>
  </si>
  <si>
    <t>ENH</t>
  </si>
  <si>
    <t>975000</t>
  </si>
  <si>
    <t>976000</t>
  </si>
  <si>
    <t>976001</t>
  </si>
  <si>
    <t>976002</t>
  </si>
  <si>
    <t>977000</t>
  </si>
  <si>
    <t>978001</t>
  </si>
  <si>
    <t>978002</t>
  </si>
  <si>
    <t>978003</t>
  </si>
  <si>
    <t>978004</t>
  </si>
  <si>
    <t>978005</t>
  </si>
  <si>
    <t>978006</t>
  </si>
  <si>
    <t>978007</t>
  </si>
  <si>
    <t>978008</t>
  </si>
  <si>
    <t>978010</t>
  </si>
  <si>
    <t>978011</t>
  </si>
  <si>
    <t>978012</t>
  </si>
  <si>
    <t>979000</t>
  </si>
  <si>
    <t>980000</t>
  </si>
  <si>
    <t>Campus</t>
  </si>
  <si>
    <t>Principal</t>
  </si>
  <si>
    <t>981000</t>
  </si>
  <si>
    <t>Sources : (1) Ministère de l'Enseignement supérieur (MES), PFIRSG, DGPP, DSIG, Portail informationnel SOCRATE, données en date du 2022-02-19. Les données de l'automne 2021 sont provisoires.</t>
  </si>
  <si>
    <t>Code</t>
  </si>
  <si>
    <t>Nom</t>
  </si>
  <si>
    <t>Nb employés
(N) selon MSSS</t>
  </si>
  <si>
    <t>Nb étudiants
(N) selon MSSS</t>
  </si>
  <si>
    <t>Nb étudiants
(N) selon MES (1)</t>
  </si>
  <si>
    <t>020510</t>
  </si>
  <si>
    <t>ND</t>
  </si>
  <si>
    <t>100501</t>
  </si>
  <si>
    <t>190504</t>
  </si>
  <si>
    <t>210508</t>
  </si>
  <si>
    <t>250506</t>
  </si>
  <si>
    <t>260501</t>
  </si>
  <si>
    <t>260504</t>
  </si>
  <si>
    <t>270543</t>
  </si>
  <si>
    <t>277500</t>
  </si>
  <si>
    <t>290504</t>
  </si>
  <si>
    <t>294901</t>
  </si>
  <si>
    <t>303531</t>
  </si>
  <si>
    <t>303532</t>
  </si>
  <si>
    <t>359505</t>
  </si>
  <si>
    <t>389551</t>
  </si>
  <si>
    <t>440512</t>
  </si>
  <si>
    <t>470502</t>
  </si>
  <si>
    <t>520500</t>
  </si>
  <si>
    <t>669506</t>
  </si>
  <si>
    <t>669510</t>
  </si>
  <si>
    <t>669511</t>
  </si>
  <si>
    <t>669537</t>
  </si>
  <si>
    <t>669542</t>
  </si>
  <si>
    <t>669546</t>
  </si>
  <si>
    <t>690555</t>
  </si>
  <si>
    <t>690571</t>
  </si>
  <si>
    <t>690572</t>
  </si>
  <si>
    <t>690574</t>
  </si>
  <si>
    <t>691510</t>
  </si>
  <si>
    <t>691580</t>
  </si>
  <si>
    <t>691582</t>
  </si>
  <si>
    <t>692531</t>
  </si>
  <si>
    <t>692540</t>
  </si>
  <si>
    <t>692550</t>
  </si>
  <si>
    <t>692570</t>
  </si>
  <si>
    <t>692580</t>
  </si>
  <si>
    <t>692590</t>
  </si>
  <si>
    <t>693510</t>
  </si>
  <si>
    <t>693511</t>
  </si>
  <si>
    <t>693514</t>
  </si>
  <si>
    <t>693520</t>
  </si>
  <si>
    <t>693522</t>
  </si>
  <si>
    <t>693523</t>
  </si>
  <si>
    <t>693530</t>
  </si>
  <si>
    <t>693550</t>
  </si>
  <si>
    <t>693560</t>
  </si>
  <si>
    <t>693570</t>
  </si>
  <si>
    <t>693590</t>
  </si>
  <si>
    <t>693600</t>
  </si>
  <si>
    <t>693603</t>
  </si>
  <si>
    <t>693610</t>
  </si>
  <si>
    <t>693620</t>
  </si>
  <si>
    <t>693630</t>
  </si>
  <si>
    <t>693640</t>
  </si>
  <si>
    <t>693661</t>
  </si>
  <si>
    <t>693671</t>
  </si>
  <si>
    <t>Académie du Savoir</t>
  </si>
  <si>
    <t>693673</t>
  </si>
  <si>
    <t>693691</t>
  </si>
  <si>
    <t>693693</t>
  </si>
  <si>
    <t>693695</t>
  </si>
  <si>
    <t>693697</t>
  </si>
  <si>
    <t>693699</t>
  </si>
  <si>
    <t>693706</t>
  </si>
  <si>
    <t>693710</t>
  </si>
  <si>
    <t>693730</t>
  </si>
  <si>
    <t>693735</t>
  </si>
  <si>
    <t>693740</t>
  </si>
  <si>
    <t>693750</t>
  </si>
  <si>
    <t>693755</t>
  </si>
  <si>
    <t>693760</t>
  </si>
  <si>
    <t>693770</t>
  </si>
  <si>
    <t>Collège national de science et technologie</t>
  </si>
  <si>
    <t>693780</t>
  </si>
  <si>
    <t>693790</t>
  </si>
  <si>
    <t>Collège de Technologie Ascent Inc.</t>
  </si>
  <si>
    <t>699600</t>
  </si>
  <si>
    <t>719503</t>
  </si>
  <si>
    <t>719517</t>
  </si>
  <si>
    <t>749547</t>
  </si>
  <si>
    <t>749548</t>
  </si>
  <si>
    <t>749553</t>
  </si>
  <si>
    <t>749556</t>
  </si>
  <si>
    <t>749557</t>
  </si>
  <si>
    <t>749561</t>
  </si>
  <si>
    <t>749572</t>
  </si>
  <si>
    <t>749655</t>
  </si>
  <si>
    <t>749672</t>
  </si>
  <si>
    <t>749701</t>
  </si>
  <si>
    <t>749712</t>
  </si>
  <si>
    <t>749720</t>
  </si>
  <si>
    <t>749738</t>
  </si>
  <si>
    <t>749747</t>
  </si>
  <si>
    <t>749751</t>
  </si>
  <si>
    <t>749758</t>
  </si>
  <si>
    <t>749795</t>
  </si>
  <si>
    <t>749841</t>
  </si>
  <si>
    <t>749937</t>
  </si>
  <si>
    <t>749995</t>
  </si>
  <si>
    <t>900000</t>
  </si>
  <si>
    <t>900001</t>
  </si>
  <si>
    <t>Gaspésie Pavillon (section anglophone)</t>
  </si>
  <si>
    <t>900004</t>
  </si>
  <si>
    <t>Centre d'études collégiales Carleton-sur-mer</t>
  </si>
  <si>
    <t>900005</t>
  </si>
  <si>
    <t>École des pêches et de l'aquaculture du Québec</t>
  </si>
  <si>
    <t>900006</t>
  </si>
  <si>
    <t>Centre d'études collégiales des Îles-de-la-Madeleine</t>
  </si>
  <si>
    <t>900007</t>
  </si>
  <si>
    <t>Campus de Montréal / Montreal Campus</t>
  </si>
  <si>
    <t>901000</t>
  </si>
  <si>
    <t>901001</t>
  </si>
  <si>
    <t>Institut maritime du Québec</t>
  </si>
  <si>
    <t>901002</t>
  </si>
  <si>
    <t>Centre matapédien d'études collégiales (Cégep de Rimouski)</t>
  </si>
  <si>
    <t>902000</t>
  </si>
  <si>
    <t>Cégep Limoilou</t>
  </si>
  <si>
    <t>902002</t>
  </si>
  <si>
    <t>Cégep Limoilou, campus de Charlesbourg</t>
  </si>
  <si>
    <t>903000</t>
  </si>
  <si>
    <t>904000</t>
  </si>
  <si>
    <t>904001</t>
  </si>
  <si>
    <t>905000</t>
  </si>
  <si>
    <t>906000</t>
  </si>
  <si>
    <t>Cégep de Shawinigan</t>
  </si>
  <si>
    <t>906001</t>
  </si>
  <si>
    <t>Centre d'études collégiales de La Tuque</t>
  </si>
  <si>
    <t>907001</t>
  </si>
  <si>
    <t>907002</t>
  </si>
  <si>
    <t>907003</t>
  </si>
  <si>
    <t>908000</t>
  </si>
  <si>
    <t>909000</t>
  </si>
  <si>
    <t>909001</t>
  </si>
  <si>
    <t>École nationale d'aérotechnique</t>
  </si>
  <si>
    <t>910000</t>
  </si>
  <si>
    <t>911000</t>
  </si>
  <si>
    <t>912000</t>
  </si>
  <si>
    <t>913000</t>
  </si>
  <si>
    <t>Cégep d'Ahuntsic</t>
  </si>
  <si>
    <t>914000</t>
  </si>
  <si>
    <t>Cégep de Bois-de-Boulogne</t>
  </si>
  <si>
    <t>915000</t>
  </si>
  <si>
    <t>915001</t>
  </si>
  <si>
    <t>Cégep à distance</t>
  </si>
  <si>
    <t>916000</t>
  </si>
  <si>
    <t>916001</t>
  </si>
  <si>
    <t>École secondaire canadienne de Tunis</t>
  </si>
  <si>
    <t>917000</t>
  </si>
  <si>
    <t>918000</t>
  </si>
  <si>
    <t>918001</t>
  </si>
  <si>
    <t>Centre d'études collégiales à Saint-Constant</t>
  </si>
  <si>
    <t>919000</t>
  </si>
  <si>
    <t>919001</t>
  </si>
  <si>
    <t>919002</t>
  </si>
  <si>
    <t>Cégep de l'Outaouais - Campus Félix-Leclerc</t>
  </si>
  <si>
    <t>920000</t>
  </si>
  <si>
    <t>Cégep de l'Abitibi-Témiscamingue</t>
  </si>
  <si>
    <t>920001</t>
  </si>
  <si>
    <t>Campus d'Amos</t>
  </si>
  <si>
    <t>920002</t>
  </si>
  <si>
    <t>Campus de Val-d'Or</t>
  </si>
  <si>
    <t>920004</t>
  </si>
  <si>
    <t>Centre d'études collégiales des Premières Nations (francophone)</t>
  </si>
  <si>
    <t>921000</t>
  </si>
  <si>
    <t>922000</t>
  </si>
  <si>
    <t>923000</t>
  </si>
  <si>
    <t>923001</t>
  </si>
  <si>
    <t>Centre d'études collégiales de Montmagny</t>
  </si>
  <si>
    <t>923002</t>
  </si>
  <si>
    <t>Centre d'études collégiales du Témiscouata (La Pocatière)</t>
  </si>
  <si>
    <t>924000</t>
  </si>
  <si>
    <t>924003</t>
  </si>
  <si>
    <t>Centre d'études collégiales de Lotbinière</t>
  </si>
  <si>
    <t>925000</t>
  </si>
  <si>
    <t>925001</t>
  </si>
  <si>
    <t>École nationale du meuble et de l'ébénisterie</t>
  </si>
  <si>
    <t>925002</t>
  </si>
  <si>
    <t>École nationale du meuble et de l'ébénisterie pavillon de Montréal</t>
  </si>
  <si>
    <t>925090</t>
  </si>
  <si>
    <t>INOVEM</t>
  </si>
  <si>
    <t>NA</t>
  </si>
  <si>
    <t>925091</t>
  </si>
  <si>
    <t>Centre inno. sociale agriculture</t>
  </si>
  <si>
    <t>925092</t>
  </si>
  <si>
    <t>Centre expertise trans.agricul.bio proxi</t>
  </si>
  <si>
    <t>926000</t>
  </si>
  <si>
    <t>927000</t>
  </si>
  <si>
    <t>927002</t>
  </si>
  <si>
    <t>Centre matapédien d'études collégiales (Cégep de Matane)</t>
  </si>
  <si>
    <t>928000</t>
  </si>
  <si>
    <t>928001</t>
  </si>
  <si>
    <t>Centre collégial de Mont-Laurier</t>
  </si>
  <si>
    <t>928002</t>
  </si>
  <si>
    <t>Centre collégial de Mont-Tremblant</t>
  </si>
  <si>
    <t>929000</t>
  </si>
  <si>
    <t>930000</t>
  </si>
  <si>
    <t>931001</t>
  </si>
  <si>
    <t>931002</t>
  </si>
  <si>
    <t>932001</t>
  </si>
  <si>
    <t>932002</t>
  </si>
  <si>
    <t>932003</t>
  </si>
  <si>
    <t>932004</t>
  </si>
  <si>
    <t>932005</t>
  </si>
  <si>
    <t>Centre québécois de formation aéronautique</t>
  </si>
  <si>
    <t>932006</t>
  </si>
  <si>
    <t>Centre d'études collégiales à Chibougamau</t>
  </si>
  <si>
    <t>932007</t>
  </si>
  <si>
    <t>Centre d'études collégiales en Charlevoix</t>
  </si>
  <si>
    <t>932012</t>
  </si>
  <si>
    <t>Centre d'études collégiales de Forestville</t>
  </si>
  <si>
    <t>933000</t>
  </si>
  <si>
    <t>934000</t>
  </si>
  <si>
    <t>935000</t>
  </si>
  <si>
    <t>936000</t>
  </si>
  <si>
    <t>936001</t>
  </si>
  <si>
    <t>Cégep Champlain à Lennoxville</t>
  </si>
  <si>
    <t>936002</t>
  </si>
  <si>
    <t>Cégep Champlain-Saint-Lawrence</t>
  </si>
  <si>
    <t>936003</t>
  </si>
  <si>
    <t>Cégep Champlain à Saint-Lambert</t>
  </si>
  <si>
    <t>937000</t>
  </si>
  <si>
    <t>937001</t>
  </si>
  <si>
    <t>Centre d'études collégiales de Lac-Mégantic</t>
  </si>
  <si>
    <t>937002</t>
  </si>
  <si>
    <t>Centre d'études collégiales de Sainte-Marie</t>
  </si>
  <si>
    <t>938000</t>
  </si>
  <si>
    <t>939000</t>
  </si>
  <si>
    <t>940000</t>
  </si>
  <si>
    <t>Cégep régional de Lanaudière</t>
  </si>
  <si>
    <t>940001</t>
  </si>
  <si>
    <t>940002</t>
  </si>
  <si>
    <t>Nb employés
selon MSSS (N)</t>
  </si>
  <si>
    <t>Nb étudiants selon MSSS
(N)</t>
  </si>
  <si>
    <t>HEC Montréal</t>
  </si>
  <si>
    <t>École Polytechnique de Montréal</t>
  </si>
  <si>
    <t>Université Québec Abitibi-Témiscamingue</t>
  </si>
  <si>
    <t>École nationale administration publique</t>
  </si>
  <si>
    <t>Inst. national de recherche scientifique</t>
  </si>
  <si>
    <t>École de technologie supérieure</t>
  </si>
  <si>
    <t>Université TÉLUQ</t>
  </si>
  <si>
    <t>Université du Québec (siège social)</t>
  </si>
  <si>
    <t>Université Bishop's</t>
  </si>
  <si>
    <t>983000</t>
  </si>
  <si>
    <t>Conservatoire d'art dramatique de Québec</t>
  </si>
  <si>
    <t>983001</t>
  </si>
  <si>
    <t>Conservatoire d'art dramatique de Montréal</t>
  </si>
  <si>
    <t>Oui</t>
  </si>
  <si>
    <t>cégep</t>
  </si>
  <si>
    <t>université</t>
  </si>
  <si>
    <t>Collège militaire royal St-Jean</t>
  </si>
  <si>
    <t>cégep - campus</t>
  </si>
  <si>
    <t>Type établissement</t>
  </si>
  <si>
    <t>privé subventionné</t>
  </si>
  <si>
    <t>privé non subventionné</t>
  </si>
  <si>
    <t>Total Universités</t>
  </si>
  <si>
    <t>Total Cegeps</t>
  </si>
  <si>
    <t>NA car à distance</t>
  </si>
  <si>
    <t>Total privé</t>
  </si>
  <si>
    <t>Total Cegeps et Universités</t>
  </si>
  <si>
    <t>Total étab privés</t>
  </si>
  <si>
    <t>Grand total collégial</t>
  </si>
  <si>
    <t>napperon</t>
  </si>
  <si>
    <t>Nombre de test envoyés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</si>
</sst>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)_ ;_ * \(#,##0.00\)_ ;_ * &quot;-&quot;??_)_ ;_ @_ "/>
    <numFmt numFmtId="164" formatCode="_ * #,##0.00_)\ _$_ ;_ * \(#,##0.00\)\ _$_ ;_ * &quot;-&quot;??_)\ _$_ ;_ @_ "/>
    <numFmt numFmtId="165" formatCode="#######0"/>
    <numFmt numFmtId="166" formatCode="_ * #,##0_)\ _$_ ;_ * \(#,##0\)\ _$_ ;_ * &quot;-&quot;??_)\ _$_ ;_ @_ 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0"/>
      <color rgb="FF000000"/>
      <name val="Helvetica"/>
    </font>
    <font>
      <b/>
      <sz val="10"/>
      <color rgb="FF000000"/>
      <name val="Arial"/>
      <family val="2"/>
    </font>
    <font>
      <sz val="11"/>
      <color theme="7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4" fillId="0" borderId="0"/>
    <xf numFmtId="0" fontId="7" fillId="0" borderId="0"/>
    <xf numFmtId="0" fontId="9" fillId="0" borderId="0" applyNumberFormat="0" applyFill="0" applyBorder="0" applyProtection="0"/>
    <xf numFmtId="164" fontId="2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/>
    <xf numFmtId="0" fontId="6" fillId="0" borderId="0" xfId="0" applyFont="1"/>
    <xf numFmtId="0" fontId="5" fillId="0" borderId="0" xfId="0" applyFont="1" applyFill="1"/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/>
    <xf numFmtId="0" fontId="5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0" xfId="0" applyFont="1" applyFill="1"/>
    <xf numFmtId="0" fontId="0" fillId="0" borderId="0" xfId="0" applyFont="1" applyFill="1"/>
    <xf numFmtId="0" fontId="0" fillId="0" borderId="0" xfId="0" applyAlignment="1">
      <alignment horizontal="right"/>
    </xf>
    <xf numFmtId="0" fontId="10" fillId="3" borderId="2" xfId="0" applyFont="1" applyFill="1" applyBorder="1"/>
    <xf numFmtId="0" fontId="12" fillId="4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wrapText="1"/>
    </xf>
    <xf numFmtId="165" fontId="0" fillId="5" borderId="3" xfId="0" applyNumberFormat="1" applyFont="1" applyFill="1" applyBorder="1" applyAlignment="1">
      <alignment horizontal="right" wrapText="1"/>
    </xf>
    <xf numFmtId="3" fontId="0" fillId="0" borderId="0" xfId="0" applyNumberFormat="1" applyAlignment="1">
      <alignment horizontal="right"/>
    </xf>
    <xf numFmtId="0" fontId="0" fillId="0" borderId="0" xfId="0" quotePrefix="1" applyFill="1"/>
    <xf numFmtId="0" fontId="0" fillId="5" borderId="3" xfId="0" applyFont="1" applyFill="1" applyBorder="1" applyAlignment="1">
      <alignment horizontal="left" wrapText="1"/>
    </xf>
    <xf numFmtId="0" fontId="0" fillId="0" borderId="0" xfId="0" quotePrefix="1"/>
    <xf numFmtId="0" fontId="11" fillId="0" borderId="0" xfId="0" applyFont="1"/>
    <xf numFmtId="0" fontId="0" fillId="0" borderId="0" xfId="0" applyAlignment="1" applyProtection="1">
      <alignment horizontal="center" vertical="center"/>
      <protection locked="0"/>
    </xf>
    <xf numFmtId="0" fontId="11" fillId="5" borderId="3" xfId="0" applyFont="1" applyFill="1" applyBorder="1" applyAlignment="1">
      <alignment horizontal="left" wrapText="1"/>
    </xf>
    <xf numFmtId="0" fontId="14" fillId="0" borderId="0" xfId="0" applyFont="1"/>
    <xf numFmtId="0" fontId="15" fillId="0" borderId="0" xfId="0" applyFont="1"/>
    <xf numFmtId="0" fontId="16" fillId="0" borderId="0" xfId="0" applyFont="1" applyFill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top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6" fillId="0" borderId="0" xfId="0" applyFont="1" applyFill="1" applyAlignment="1" applyProtection="1">
      <alignment horizontal="center"/>
      <protection locked="0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65" fontId="0" fillId="0" borderId="0" xfId="0" applyNumberFormat="1"/>
    <xf numFmtId="0" fontId="5" fillId="0" borderId="0" xfId="0" applyFont="1" applyFill="1" applyAlignment="1" applyProtection="1">
      <alignment horizontal="right" vertical="top"/>
      <protection locked="0"/>
    </xf>
    <xf numFmtId="165" fontId="0" fillId="6" borderId="0" xfId="0" applyNumberFormat="1" applyFill="1"/>
    <xf numFmtId="164" fontId="0" fillId="0" borderId="0" xfId="7" applyFont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/>
    <xf numFmtId="0" fontId="16" fillId="0" borderId="0" xfId="0" quotePrefix="1" applyFont="1" applyFill="1" applyAlignment="1" applyProtection="1">
      <alignment horizontal="center" vertical="center"/>
      <protection locked="0"/>
    </xf>
    <xf numFmtId="0" fontId="16" fillId="0" borderId="0" xfId="0" applyFont="1" applyFill="1"/>
    <xf numFmtId="0" fontId="16" fillId="0" borderId="0" xfId="0" applyFont="1" applyFill="1" applyAlignment="1"/>
    <xf numFmtId="0" fontId="16" fillId="0" borderId="0" xfId="0" applyFont="1" applyProtection="1">
      <protection locked="0"/>
    </xf>
    <xf numFmtId="0" fontId="15" fillId="0" borderId="0" xfId="0" applyFont="1" applyFill="1"/>
    <xf numFmtId="0" fontId="15" fillId="0" borderId="0" xfId="0" applyFont="1" applyFill="1" applyProtection="1">
      <protection locked="0"/>
    </xf>
    <xf numFmtId="0" fontId="16" fillId="0" borderId="0" xfId="0" applyFont="1" applyAlignment="1" applyProtection="1">
      <alignment horizontal="right" vertical="top"/>
      <protection locked="0"/>
    </xf>
    <xf numFmtId="0" fontId="16" fillId="0" borderId="0" xfId="0" applyFont="1" applyFill="1" applyAlignment="1" applyProtection="1">
      <alignment horizontal="right" vertical="top"/>
      <protection locked="0"/>
    </xf>
    <xf numFmtId="0" fontId="18" fillId="0" borderId="0" xfId="0" applyFont="1"/>
    <xf numFmtId="0" fontId="16" fillId="0" borderId="0" xfId="0" applyFont="1" applyFill="1" applyProtection="1">
      <protection locked="0"/>
    </xf>
    <xf numFmtId="0" fontId="0" fillId="7" borderId="0" xfId="0" applyFill="1" applyAlignment="1">
      <alignment horizontal="center" vertical="center" wrapText="1"/>
    </xf>
    <xf numFmtId="0" fontId="15" fillId="7" borderId="0" xfId="0" applyFont="1" applyFill="1"/>
    <xf numFmtId="0" fontId="0" fillId="7" borderId="0" xfId="0" applyFill="1"/>
    <xf numFmtId="166" fontId="0" fillId="0" borderId="0" xfId="7" applyNumberFormat="1" applyFont="1" applyFill="1"/>
    <xf numFmtId="0" fontId="0" fillId="6" borderId="0" xfId="0" applyFill="1"/>
    <xf numFmtId="166" fontId="0" fillId="8" borderId="0" xfId="7" applyNumberFormat="1" applyFont="1" applyFill="1"/>
    <xf numFmtId="0" fontId="0" fillId="8" borderId="0" xfId="0" applyFill="1"/>
    <xf numFmtId="0" fontId="1" fillId="9" borderId="1" xfId="0" applyFont="1" applyFill="1" applyBorder="1" applyAlignment="1">
      <alignment horizontal="center" vertical="center" wrapText="1"/>
    </xf>
    <xf numFmtId="0" fontId="0" fillId="10" borderId="0" xfId="0" applyFill="1" applyProtection="1">
      <protection locked="0"/>
    </xf>
    <xf numFmtId="166" fontId="0" fillId="10" borderId="0" xfId="7" applyNumberFormat="1" applyFont="1" applyFill="1"/>
    <xf numFmtId="0" fontId="0" fillId="0" borderId="1" xfId="0" applyFill="1" applyBorder="1" applyAlignment="1" applyProtection="1">
      <alignment horizontal="right"/>
      <protection locked="0"/>
    </xf>
    <xf numFmtId="0" fontId="16" fillId="8" borderId="0" xfId="0" applyFont="1" applyFill="1" applyAlignment="1" applyProtection="1">
      <alignment horizontal="center" vertical="top"/>
      <protection locked="0"/>
    </xf>
    <xf numFmtId="166" fontId="0" fillId="0" borderId="0" xfId="0" applyNumberFormat="1"/>
    <xf numFmtId="0" fontId="0" fillId="0" borderId="1" xfId="0" applyFill="1" applyBorder="1"/>
    <xf numFmtId="0" fontId="0" fillId="0" borderId="1" xfId="0" applyBorder="1" applyAlignment="1">
      <alignment horizontal="right"/>
    </xf>
    <xf numFmtId="166" fontId="0" fillId="0" borderId="1" xfId="0" applyNumberFormat="1" applyBorder="1"/>
    <xf numFmtId="3" fontId="0" fillId="0" borderId="1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166" fontId="0" fillId="0" borderId="0" xfId="0" applyNumberFormat="1" applyFill="1"/>
    <xf numFmtId="0" fontId="0" fillId="6" borderId="0" xfId="0" applyFill="1" applyAlignment="1">
      <alignment vertical="center" wrapText="1"/>
    </xf>
  </cellXfs>
  <cellStyles count="8">
    <cellStyle name="Comma 2" xfId="1" xr:uid="{00000000-0005-0000-0000-000000000000}"/>
    <cellStyle name="Hyperlink" xfId="2" xr:uid="{00000000-0005-0000-0000-000001000000}"/>
    <cellStyle name="Milliers" xfId="7" builtinId="3"/>
    <cellStyle name="Normal" xfId="0" builtinId="0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</cellStyles>
  <dxfs count="25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z val="10"/>
        <color auto="1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6" formatCode="_ * #,##0_)\ _$_ ;_ * \(#,##0\)\ _$_ ;_ * &quot;-&quot;??_)\ _$_ ;_ @_ 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90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6542A6-E942-466E-8E92-B87FBB2453CC}"/>
            </a:ext>
          </a:extLst>
        </xdr:cNvPr>
        <xdr:cNvSpPr txBox="1"/>
      </xdr:nvSpPr>
      <xdr:spPr>
        <a:xfrm>
          <a:off x="8458200" y="27955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CA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90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0B08318-6DDD-40ED-88BD-DFBD47BF7229}"/>
            </a:ext>
          </a:extLst>
        </xdr:cNvPr>
        <xdr:cNvSpPr txBox="1"/>
      </xdr:nvSpPr>
      <xdr:spPr>
        <a:xfrm>
          <a:off x="13281025" y="17132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CA" sz="1100"/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1:M112" totalsRowShown="0" headerRowDxfId="24">
  <autoFilter ref="A1:M112" xr:uid="{00000000-0009-0000-0100-000001000000}"/>
  <sortState xmlns:xlrd2="http://schemas.microsoft.com/office/spreadsheetml/2017/richdata2" ref="A2:M111">
    <sortCondition ref="A1:A111"/>
  </sortState>
  <tableColumns count="13">
    <tableColumn id="1" xr3:uid="{00000000-0010-0000-0000-000001000000}" name="CODE D'ÉTABLISSEMENT" dataDxfId="23"/>
    <tableColumn id="2" xr3:uid="{00000000-0010-0000-0000-000002000000}" name="Site de livraison" dataDxfId="22"/>
    <tableColumn id="17" xr3:uid="{EC28C18A-098B-4DB0-B702-ED99D987E2F2}" name="Type établissement" dataDxfId="21"/>
    <tableColumn id="3" xr3:uid="{00000000-0010-0000-0000-000003000000}" name="Établissement principal ou campus" dataDxfId="20"/>
    <tableColumn id="4" xr3:uid="{00000000-0010-0000-0000-000004000000}" name="Si campus : livraison par l'établissement principal possible?" dataDxfId="19"/>
    <tableColumn id="9" xr3:uid="{00000000-0010-0000-0000-000009000000}" name="Adresse de livraison (numéro civique et rue)" dataDxfId="18"/>
    <tableColumn id="10" xr3:uid="{00000000-0010-0000-0000-00000A000000}" name="No de porte ou autres" dataDxfId="17"/>
    <tableColumn id="11" xr3:uid="{00000000-0010-0000-0000-00000B000000}" name="Ville" dataDxfId="16"/>
    <tableColumn id="12" xr3:uid="{00000000-0010-0000-0000-00000C000000}" name="Code Postal" dataDxfId="15"/>
    <tableColumn id="13" xr3:uid="{00000000-0010-0000-0000-00000D000000}" name="Instruction de livraison                     (Ex. numéro de quai de livraison)" dataDxfId="14"/>
    <tableColumn id="14" xr3:uid="{00000000-0010-0000-0000-00000E000000}" name="Quantité de tests demandée" dataDxfId="13"/>
    <tableColumn id="15" xr3:uid="{00000000-0010-0000-0000-00000F000000}" name="Nombre d'élèves visés" dataDxfId="12" dataCellStyle="Milliers"/>
    <tableColumn id="16" xr3:uid="{00000000-0010-0000-0000-000010000000}" name="Nombre d'employés visé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A39C3BE-0E2E-4FEF-A59C-82D75D450CBB}" name="Tableau13" displayName="Tableau13" ref="A1:L182" totalsRowShown="0" headerRowDxfId="11">
  <autoFilter ref="A1:L182" xr:uid="{00000000-0009-0000-0100-000001000000}"/>
  <sortState xmlns:xlrd2="http://schemas.microsoft.com/office/spreadsheetml/2017/richdata2" ref="A2:L111">
    <sortCondition ref="A1:A111"/>
  </sortState>
  <tableColumns count="12">
    <tableColumn id="1" xr3:uid="{13902994-FAFB-4062-A624-ACF1A3C86507}" name="CODE D'ÉTABLISSEMENT" dataDxfId="10"/>
    <tableColumn id="2" xr3:uid="{7A5CEBE4-91A5-4E30-A04D-B49053780963}" name="Site de livraison" dataDxfId="9"/>
    <tableColumn id="17" xr3:uid="{8F93C4DA-B20E-4699-912E-65570D1FDE76}" name="Type établissement" dataDxfId="8"/>
    <tableColumn id="3" xr3:uid="{B3F7B300-A64A-4C4F-83FF-E9A82B790C2E}" name="Établissement principal ou campus" dataDxfId="7"/>
    <tableColumn id="4" xr3:uid="{FA014363-3CF8-4A25-A310-AEB778E0F7DE}" name="Si campus : livraison par l'établissement principal possible?" dataDxfId="6"/>
    <tableColumn id="9" xr3:uid="{F6B764F4-E3CB-42D4-8D10-E4BB1430CA2E}" name="Adresse de livraison (numéro civique et rue)" dataDxfId="5"/>
    <tableColumn id="10" xr3:uid="{F3340E55-795A-4613-BF2C-40C67B0C8F0E}" name="No de porte ou autres" dataDxfId="4"/>
    <tableColumn id="11" xr3:uid="{808D63F1-32FE-4B4C-B3A8-E47854E39D7F}" name="Ville" dataDxfId="3"/>
    <tableColumn id="13" xr3:uid="{2A952E8B-2B9E-4FA6-824D-0DE7F4CE8711}" name="Instruction de livraison                     (Ex. numéro de quai de livraison)" dataDxfId="2"/>
    <tableColumn id="14" xr3:uid="{08BF5A3D-C375-4F89-B7FA-829228FEC513}" name="Quantité de tests demandée" dataDxfId="1"/>
    <tableColumn id="15" xr3:uid="{362499FD-2F5E-4B77-BEDA-D58B1E8B4363}" name="Nombre d'élèves visés" dataDxfId="0"/>
    <tableColumn id="16" xr3:uid="{722E7512-BFA3-4291-8FDD-8E0E3034F1F7}" name="Nombre d'employés visé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74"/>
  <sheetViews>
    <sheetView zoomScale="92" zoomScaleNormal="92" workbookViewId="0">
      <selection activeCell="F1" sqref="F1"/>
    </sheetView>
  </sheetViews>
  <sheetFormatPr baseColWidth="10" defaultColWidth="11.453125" defaultRowHeight="14.5" x14ac:dyDescent="0.35"/>
  <cols>
    <col min="1" max="1" width="19" style="1" customWidth="1"/>
    <col min="2" max="2" width="52.453125" customWidth="1"/>
    <col min="3" max="3" width="16.81640625" style="16" customWidth="1"/>
    <col min="4" max="4" width="21.6328125" style="16" customWidth="1"/>
    <col min="5" max="5" width="19.1796875" style="16" customWidth="1"/>
    <col min="6" max="6" width="26.54296875" customWidth="1"/>
    <col min="7" max="7" width="14.90625" bestFit="1" customWidth="1"/>
    <col min="8" max="8" width="14.26953125" style="1" bestFit="1" customWidth="1"/>
    <col min="9" max="9" width="26.81640625" customWidth="1"/>
    <col min="10" max="10" width="37" customWidth="1"/>
    <col min="11" max="11" width="26.81640625" style="3" customWidth="1"/>
    <col min="12" max="13" width="26.81640625" customWidth="1"/>
    <col min="14" max="14" width="33.1796875" style="20" customWidth="1"/>
    <col min="15" max="15" width="28.26953125" style="3" customWidth="1"/>
    <col min="16" max="16" width="22.7265625" style="68" customWidth="1"/>
    <col min="17" max="17" width="25.54296875" customWidth="1"/>
    <col min="18" max="18" width="0" hidden="1" customWidth="1"/>
    <col min="19" max="19" width="12.08984375" hidden="1" customWidth="1"/>
    <col min="20" max="20" width="15" customWidth="1"/>
  </cols>
  <sheetData>
    <row r="1" spans="1:17" s="22" customFormat="1" ht="58.5" customHeight="1" x14ac:dyDescent="0.35">
      <c r="A1" s="21" t="s">
        <v>5</v>
      </c>
      <c r="B1" s="2" t="s">
        <v>2</v>
      </c>
      <c r="C1" s="2" t="s">
        <v>1498</v>
      </c>
      <c r="D1" s="2" t="s">
        <v>3</v>
      </c>
      <c r="E1" s="2" t="s">
        <v>4</v>
      </c>
      <c r="F1" s="2" t="s">
        <v>6</v>
      </c>
      <c r="G1" s="2" t="s">
        <v>7</v>
      </c>
      <c r="H1" s="2" t="s">
        <v>0</v>
      </c>
      <c r="I1" s="2" t="s">
        <v>1</v>
      </c>
      <c r="J1" s="2" t="s">
        <v>8</v>
      </c>
      <c r="K1" s="4" t="s">
        <v>9</v>
      </c>
      <c r="L1" s="71" t="s">
        <v>10</v>
      </c>
      <c r="M1" s="2" t="s">
        <v>11</v>
      </c>
      <c r="P1" s="83" t="s">
        <v>1509</v>
      </c>
    </row>
    <row r="2" spans="1:17" s="5" customFormat="1" x14ac:dyDescent="0.35">
      <c r="A2" s="9">
        <v>935000</v>
      </c>
      <c r="B2" s="23" t="s">
        <v>121</v>
      </c>
      <c r="C2" s="23" t="s">
        <v>1494</v>
      </c>
      <c r="D2" s="8"/>
      <c r="E2" s="8"/>
      <c r="F2" s="8" t="s">
        <v>176</v>
      </c>
      <c r="G2" s="8" t="s">
        <v>177</v>
      </c>
      <c r="H2" s="8" t="s">
        <v>178</v>
      </c>
      <c r="I2" s="8" t="s">
        <v>179</v>
      </c>
      <c r="J2" s="19" t="s">
        <v>355</v>
      </c>
      <c r="K2" s="12"/>
      <c r="L2" s="67">
        <v>7383</v>
      </c>
      <c r="M2" s="16">
        <v>839</v>
      </c>
      <c r="N2" s="82">
        <f>Tableau1[[#This Row],[Nombre d''élèves visés]]+Tableau1[[#This Row],[Nombre d''employés visés]]</f>
        <v>8222</v>
      </c>
      <c r="O2" s="82">
        <f>N2*5</f>
        <v>41110</v>
      </c>
      <c r="P2" s="82">
        <f>MROUND(O2,540)+540</f>
        <v>41580</v>
      </c>
      <c r="Q2" s="82"/>
    </row>
    <row r="3" spans="1:17" s="5" customFormat="1" x14ac:dyDescent="0.35">
      <c r="A3" s="9">
        <v>936000</v>
      </c>
      <c r="B3" s="23" t="s">
        <v>156</v>
      </c>
      <c r="C3" s="23" t="s">
        <v>1494</v>
      </c>
      <c r="D3" s="8" t="s">
        <v>1238</v>
      </c>
      <c r="E3" s="8"/>
      <c r="F3" s="8" t="s">
        <v>298</v>
      </c>
      <c r="G3" s="8"/>
      <c r="H3" s="8" t="s">
        <v>22</v>
      </c>
      <c r="I3" s="8" t="s">
        <v>299</v>
      </c>
      <c r="J3" s="19" t="s">
        <v>376</v>
      </c>
      <c r="K3" s="10"/>
      <c r="L3" s="67" t="s">
        <v>1427</v>
      </c>
      <c r="M3" s="16">
        <v>287</v>
      </c>
      <c r="N3" s="82">
        <f>Tableau1[[#This Row],[Nombre d''employés visés]]</f>
        <v>287</v>
      </c>
      <c r="O3" s="82">
        <f t="shared" ref="O3:O66" si="0">N3*5</f>
        <v>1435</v>
      </c>
      <c r="P3" s="5">
        <f t="shared" ref="P3:P63" si="1">MROUND(O3,540)</f>
        <v>1620</v>
      </c>
    </row>
    <row r="4" spans="1:17" s="5" customFormat="1" x14ac:dyDescent="0.35">
      <c r="A4" s="9" t="s">
        <v>1461</v>
      </c>
      <c r="B4" s="8" t="s">
        <v>1462</v>
      </c>
      <c r="C4" s="8" t="s">
        <v>1497</v>
      </c>
      <c r="D4" s="8" t="s">
        <v>1237</v>
      </c>
      <c r="E4" s="8"/>
      <c r="F4" s="8"/>
      <c r="G4" s="8"/>
      <c r="H4" s="8"/>
      <c r="I4" s="8"/>
      <c r="J4" s="19"/>
      <c r="K4" s="72"/>
      <c r="L4" s="73">
        <v>1219</v>
      </c>
      <c r="M4" s="16">
        <v>131</v>
      </c>
      <c r="N4" s="82">
        <f>Tableau1[[#This Row],[Nombre d''élèves visés]]+Tableau1[[#This Row],[Nombre d''employés visés]]</f>
        <v>1350</v>
      </c>
      <c r="O4" s="82">
        <f t="shared" si="0"/>
        <v>6750</v>
      </c>
      <c r="P4" s="5">
        <f t="shared" si="1"/>
        <v>7020</v>
      </c>
    </row>
    <row r="5" spans="1:17" s="5" customFormat="1" x14ac:dyDescent="0.35">
      <c r="A5" s="9" t="s">
        <v>1463</v>
      </c>
      <c r="B5" s="8" t="s">
        <v>1464</v>
      </c>
      <c r="C5" s="8" t="s">
        <v>1497</v>
      </c>
      <c r="D5" s="8" t="s">
        <v>1237</v>
      </c>
      <c r="E5" s="8"/>
      <c r="F5" s="8"/>
      <c r="G5" s="8"/>
      <c r="H5" s="8"/>
      <c r="I5" s="8"/>
      <c r="J5" s="19"/>
      <c r="K5" s="10"/>
      <c r="L5" s="69">
        <v>1095</v>
      </c>
      <c r="M5" s="16">
        <v>88</v>
      </c>
      <c r="N5" s="82">
        <f>Tableau1[[#This Row],[Nombre d''élèves visés]]+Tableau1[[#This Row],[Nombre d''employés visés]]</f>
        <v>1183</v>
      </c>
      <c r="O5" s="82">
        <f t="shared" si="0"/>
        <v>5915</v>
      </c>
      <c r="P5" s="5">
        <f t="shared" si="1"/>
        <v>5940</v>
      </c>
    </row>
    <row r="6" spans="1:17" s="5" customFormat="1" x14ac:dyDescent="0.35">
      <c r="A6" s="9" t="s">
        <v>1465</v>
      </c>
      <c r="B6" s="8" t="s">
        <v>1466</v>
      </c>
      <c r="C6" s="8" t="s">
        <v>1497</v>
      </c>
      <c r="D6" s="8" t="s">
        <v>1237</v>
      </c>
      <c r="E6" s="8"/>
      <c r="F6" s="8"/>
      <c r="G6" s="8"/>
      <c r="H6" s="8"/>
      <c r="I6" s="8"/>
      <c r="J6" s="19"/>
      <c r="K6" s="10"/>
      <c r="L6" s="73">
        <v>3681</v>
      </c>
      <c r="M6" s="16">
        <v>306</v>
      </c>
      <c r="N6" s="82">
        <f>Tableau1[[#This Row],[Nombre d''élèves visés]]+Tableau1[[#This Row],[Nombre d''employés visés]]</f>
        <v>3987</v>
      </c>
      <c r="O6" s="82">
        <f t="shared" si="0"/>
        <v>19935</v>
      </c>
      <c r="P6" s="5">
        <f t="shared" si="1"/>
        <v>19980</v>
      </c>
    </row>
    <row r="7" spans="1:17" s="5" customFormat="1" x14ac:dyDescent="0.35">
      <c r="A7" s="9">
        <v>937000</v>
      </c>
      <c r="B7" s="23" t="s">
        <v>152</v>
      </c>
      <c r="C7" s="23" t="s">
        <v>1494</v>
      </c>
      <c r="D7" s="8"/>
      <c r="E7" s="8"/>
      <c r="F7" s="8" t="s">
        <v>283</v>
      </c>
      <c r="G7" s="8" t="s">
        <v>284</v>
      </c>
      <c r="H7" s="8" t="s">
        <v>285</v>
      </c>
      <c r="I7" s="8" t="s">
        <v>286</v>
      </c>
      <c r="J7" s="19" t="s">
        <v>367</v>
      </c>
      <c r="K7" s="10"/>
      <c r="L7" s="67">
        <v>1903</v>
      </c>
      <c r="M7" s="16">
        <v>365</v>
      </c>
      <c r="N7" s="82">
        <f>Tableau1[[#This Row],[Nombre d''élèves visés]]+Tableau1[[#This Row],[Nombre d''employés visés]]</f>
        <v>2268</v>
      </c>
      <c r="O7" s="82">
        <f t="shared" si="0"/>
        <v>11340</v>
      </c>
      <c r="P7" s="5">
        <f t="shared" si="1"/>
        <v>11340</v>
      </c>
    </row>
    <row r="8" spans="1:17" s="5" customFormat="1" x14ac:dyDescent="0.35">
      <c r="A8" s="9" t="s">
        <v>1468</v>
      </c>
      <c r="B8" s="8" t="s">
        <v>1469</v>
      </c>
      <c r="C8" s="8" t="s">
        <v>1497</v>
      </c>
      <c r="D8" s="8"/>
      <c r="E8" s="8"/>
      <c r="F8" s="8"/>
      <c r="G8" s="8"/>
      <c r="H8" s="8"/>
      <c r="I8" s="8"/>
      <c r="J8" s="19"/>
      <c r="K8" s="10"/>
      <c r="L8" s="73">
        <v>116</v>
      </c>
      <c r="M8" s="16">
        <v>28</v>
      </c>
      <c r="N8" s="82">
        <f>Tableau1[[#This Row],[Nombre d''élèves visés]]+Tableau1[[#This Row],[Nombre d''employés visés]]</f>
        <v>144</v>
      </c>
      <c r="O8" s="82">
        <f t="shared" si="0"/>
        <v>720</v>
      </c>
      <c r="P8" s="82">
        <f>MROUND(O8,540)+540</f>
        <v>1080</v>
      </c>
    </row>
    <row r="9" spans="1:17" s="5" customFormat="1" x14ac:dyDescent="0.35">
      <c r="A9" s="9" t="s">
        <v>1470</v>
      </c>
      <c r="B9" s="8" t="s">
        <v>1471</v>
      </c>
      <c r="C9" s="8" t="s">
        <v>1497</v>
      </c>
      <c r="D9" s="8"/>
      <c r="E9" s="8"/>
      <c r="F9" s="8"/>
      <c r="G9" s="8"/>
      <c r="H9" s="8"/>
      <c r="I9" s="8"/>
      <c r="J9" s="19"/>
      <c r="K9" s="10"/>
      <c r="L9" s="69">
        <v>456</v>
      </c>
      <c r="M9" s="16">
        <v>41</v>
      </c>
      <c r="N9" s="82">
        <f>Tableau1[[#This Row],[Nombre d''élèves visés]]+Tableau1[[#This Row],[Nombre d''employés visés]]</f>
        <v>497</v>
      </c>
      <c r="O9" s="82">
        <f t="shared" si="0"/>
        <v>2485</v>
      </c>
      <c r="P9" s="5">
        <f t="shared" si="1"/>
        <v>2700</v>
      </c>
    </row>
    <row r="10" spans="1:17" s="5" customFormat="1" ht="14" customHeight="1" x14ac:dyDescent="0.35">
      <c r="A10" s="9">
        <v>938000</v>
      </c>
      <c r="B10" s="23" t="s">
        <v>173</v>
      </c>
      <c r="C10" s="23" t="s">
        <v>1494</v>
      </c>
      <c r="D10" s="8"/>
      <c r="E10" s="8"/>
      <c r="F10" s="8" t="s">
        <v>352</v>
      </c>
      <c r="G10" s="8"/>
      <c r="H10" s="8" t="s">
        <v>14</v>
      </c>
      <c r="I10" s="8" t="s">
        <v>353</v>
      </c>
      <c r="J10" s="19" t="s">
        <v>386</v>
      </c>
      <c r="K10" s="10"/>
      <c r="L10" s="67">
        <v>5546</v>
      </c>
      <c r="M10" s="16">
        <v>758</v>
      </c>
      <c r="N10" s="82">
        <f>Tableau1[[#This Row],[Nombre d''élèves visés]]+Tableau1[[#This Row],[Nombre d''employés visés]]</f>
        <v>6304</v>
      </c>
      <c r="O10" s="82">
        <f t="shared" si="0"/>
        <v>31520</v>
      </c>
      <c r="P10" s="82">
        <f>MROUND(O10,540)+540</f>
        <v>31860</v>
      </c>
    </row>
    <row r="11" spans="1:17" s="5" customFormat="1" x14ac:dyDescent="0.35">
      <c r="A11" s="14">
        <v>939000</v>
      </c>
      <c r="B11" s="23" t="s">
        <v>130</v>
      </c>
      <c r="C11" s="23" t="s">
        <v>1494</v>
      </c>
      <c r="D11" s="8"/>
      <c r="E11" s="8"/>
      <c r="F11" s="8" t="s">
        <v>207</v>
      </c>
      <c r="G11" s="8" t="s">
        <v>208</v>
      </c>
      <c r="H11" s="8" t="s">
        <v>209</v>
      </c>
      <c r="I11" s="8" t="s">
        <v>210</v>
      </c>
      <c r="J11" s="19" t="s">
        <v>360</v>
      </c>
      <c r="K11" s="13"/>
      <c r="L11" s="67">
        <v>1654</v>
      </c>
      <c r="M11" s="16">
        <v>274</v>
      </c>
      <c r="N11" s="82">
        <f>Tableau1[[#This Row],[Nombre d''élèves visés]]+Tableau1[[#This Row],[Nombre d''employés visés]]</f>
        <v>1928</v>
      </c>
      <c r="O11" s="82">
        <f t="shared" si="0"/>
        <v>9640</v>
      </c>
      <c r="P11" s="5">
        <f t="shared" si="1"/>
        <v>9720</v>
      </c>
    </row>
    <row r="12" spans="1:17" s="5" customFormat="1" x14ac:dyDescent="0.35">
      <c r="A12" s="9">
        <v>940000</v>
      </c>
      <c r="B12" s="23" t="s">
        <v>162</v>
      </c>
      <c r="C12" s="23" t="s">
        <v>1494</v>
      </c>
      <c r="D12" s="8"/>
      <c r="E12" s="8"/>
      <c r="F12" s="8" t="s">
        <v>317</v>
      </c>
      <c r="G12" s="8" t="s">
        <v>318</v>
      </c>
      <c r="H12" s="8" t="s">
        <v>319</v>
      </c>
      <c r="I12" s="8" t="s">
        <v>320</v>
      </c>
      <c r="J12" s="19" t="s">
        <v>83</v>
      </c>
      <c r="K12" s="10"/>
      <c r="L12" s="67" t="s">
        <v>1427</v>
      </c>
      <c r="M12" s="16">
        <v>77</v>
      </c>
      <c r="N12" s="82">
        <f>Tableau1[[#This Row],[Nombre d''employés visés]]</f>
        <v>77</v>
      </c>
      <c r="O12" s="82">
        <f t="shared" si="0"/>
        <v>385</v>
      </c>
      <c r="P12" s="5">
        <f t="shared" si="1"/>
        <v>540</v>
      </c>
    </row>
    <row r="13" spans="1:17" s="5" customFormat="1" x14ac:dyDescent="0.35">
      <c r="A13" s="9" t="s">
        <v>1346</v>
      </c>
      <c r="B13" s="23" t="s">
        <v>164</v>
      </c>
      <c r="C13" s="23" t="s">
        <v>1494</v>
      </c>
      <c r="D13" s="8" t="s">
        <v>1238</v>
      </c>
      <c r="E13" s="8"/>
      <c r="F13" s="8" t="s">
        <v>325</v>
      </c>
      <c r="G13" s="8"/>
      <c r="H13" s="8" t="s">
        <v>326</v>
      </c>
      <c r="I13" s="8" t="s">
        <v>327</v>
      </c>
      <c r="J13" s="19" t="s">
        <v>380</v>
      </c>
      <c r="K13" s="10"/>
      <c r="L13" s="67">
        <v>645</v>
      </c>
      <c r="M13" s="16">
        <v>461</v>
      </c>
      <c r="N13" s="82">
        <f>Tableau1[[#This Row],[Nombre d''élèves visés]]+Tableau1[[#This Row],[Nombre d''employés visés]]</f>
        <v>1106</v>
      </c>
      <c r="O13" s="82">
        <f t="shared" si="0"/>
        <v>5530</v>
      </c>
      <c r="P13" s="82">
        <f>MROUND(O13,540)+540</f>
        <v>5940</v>
      </c>
    </row>
    <row r="14" spans="1:17" s="5" customFormat="1" x14ac:dyDescent="0.35">
      <c r="A14" s="9" t="s">
        <v>1347</v>
      </c>
      <c r="B14" s="8" t="s">
        <v>1348</v>
      </c>
      <c r="C14" s="8" t="s">
        <v>1497</v>
      </c>
      <c r="D14" s="8" t="s">
        <v>1237</v>
      </c>
      <c r="E14" s="8"/>
      <c r="F14" s="8"/>
      <c r="G14" s="8"/>
      <c r="H14" s="8"/>
      <c r="I14" s="8"/>
      <c r="J14" s="19"/>
      <c r="K14" s="10"/>
      <c r="L14" s="73">
        <v>71</v>
      </c>
      <c r="M14" s="16" t="s">
        <v>1427</v>
      </c>
      <c r="N14" s="82">
        <f>Tableau1[[#This Row],[Nombre d''élèves visés]]</f>
        <v>71</v>
      </c>
      <c r="O14" s="82">
        <f t="shared" si="0"/>
        <v>355</v>
      </c>
      <c r="P14" s="5">
        <f t="shared" si="1"/>
        <v>540</v>
      </c>
    </row>
    <row r="15" spans="1:17" s="5" customFormat="1" x14ac:dyDescent="0.35">
      <c r="A15" s="9" t="s">
        <v>1349</v>
      </c>
      <c r="B15" s="8" t="s">
        <v>1350</v>
      </c>
      <c r="C15" s="8" t="s">
        <v>1497</v>
      </c>
      <c r="D15" s="8" t="s">
        <v>1237</v>
      </c>
      <c r="E15" s="8"/>
      <c r="F15" s="8"/>
      <c r="G15" s="8"/>
      <c r="H15" s="8"/>
      <c r="I15" s="8"/>
      <c r="J15" s="19"/>
      <c r="K15" s="10"/>
      <c r="L15" s="69">
        <v>213</v>
      </c>
      <c r="M15" s="16">
        <v>85</v>
      </c>
      <c r="N15" s="82">
        <f>Tableau1[[#This Row],[Nombre d''élèves visés]]+Tableau1[[#This Row],[Nombre d''employés visés]]</f>
        <v>298</v>
      </c>
      <c r="O15" s="82">
        <f t="shared" si="0"/>
        <v>1490</v>
      </c>
      <c r="P15" s="5">
        <f t="shared" si="1"/>
        <v>1620</v>
      </c>
    </row>
    <row r="16" spans="1:17" s="5" customFormat="1" x14ac:dyDescent="0.35">
      <c r="A16" s="9" t="s">
        <v>1351</v>
      </c>
      <c r="B16" s="8" t="s">
        <v>1352</v>
      </c>
      <c r="C16" s="8" t="s">
        <v>1497</v>
      </c>
      <c r="D16" s="8" t="s">
        <v>1237</v>
      </c>
      <c r="E16" s="8"/>
      <c r="F16" s="8"/>
      <c r="G16" s="8"/>
      <c r="H16" s="8"/>
      <c r="I16" s="8"/>
      <c r="J16" s="19"/>
      <c r="K16" s="10"/>
      <c r="L16" s="73">
        <v>70</v>
      </c>
      <c r="M16" s="16">
        <v>54</v>
      </c>
      <c r="N16" s="82">
        <f>Tableau1[[#This Row],[Nombre d''élèves visés]]+Tableau1[[#This Row],[Nombre d''employés visés]]</f>
        <v>124</v>
      </c>
      <c r="O16" s="82">
        <f t="shared" si="0"/>
        <v>620</v>
      </c>
      <c r="P16" s="82">
        <f>MROUND(O16,540)+540</f>
        <v>1080</v>
      </c>
    </row>
    <row r="17" spans="1:16" s="5" customFormat="1" x14ac:dyDescent="0.35">
      <c r="A17" s="9" t="s">
        <v>1353</v>
      </c>
      <c r="B17" s="8" t="s">
        <v>1354</v>
      </c>
      <c r="C17" s="8" t="s">
        <v>1497</v>
      </c>
      <c r="D17" s="8" t="s">
        <v>1237</v>
      </c>
      <c r="E17" s="8"/>
      <c r="F17" s="8"/>
      <c r="G17" s="8"/>
      <c r="H17" s="8"/>
      <c r="I17" s="8"/>
      <c r="J17" s="19"/>
      <c r="K17" s="10"/>
      <c r="L17" s="67">
        <v>114</v>
      </c>
      <c r="M17" s="16">
        <v>62</v>
      </c>
      <c r="N17" s="82">
        <f>Tableau1[[#This Row],[Nombre d''élèves visés]]+Tableau1[[#This Row],[Nombre d''employés visés]]</f>
        <v>176</v>
      </c>
      <c r="O17" s="82">
        <f t="shared" si="0"/>
        <v>880</v>
      </c>
      <c r="P17" s="5">
        <f t="shared" si="1"/>
        <v>1080</v>
      </c>
    </row>
    <row r="18" spans="1:16" s="5" customFormat="1" x14ac:dyDescent="0.35">
      <c r="A18" s="9" t="s">
        <v>1355</v>
      </c>
      <c r="B18" s="8" t="s">
        <v>1356</v>
      </c>
      <c r="C18" s="8" t="s">
        <v>1497</v>
      </c>
      <c r="D18" s="8" t="s">
        <v>1237</v>
      </c>
      <c r="E18" s="8"/>
      <c r="F18" s="8"/>
      <c r="G18" s="8"/>
      <c r="H18" s="8"/>
      <c r="I18" s="8"/>
      <c r="J18" s="19"/>
      <c r="K18" s="10"/>
      <c r="L18" s="73">
        <v>402</v>
      </c>
      <c r="M18" s="16" t="s">
        <v>1427</v>
      </c>
      <c r="N18" s="82">
        <f>Tableau1[[#This Row],[Nombre d''élèves visés]]</f>
        <v>402</v>
      </c>
      <c r="O18" s="82">
        <f t="shared" si="0"/>
        <v>2010</v>
      </c>
      <c r="P18" s="5">
        <f t="shared" si="1"/>
        <v>2160</v>
      </c>
    </row>
    <row r="19" spans="1:16" s="5" customFormat="1" ht="14" customHeight="1" x14ac:dyDescent="0.35">
      <c r="A19" s="14" t="s">
        <v>1357</v>
      </c>
      <c r="B19" s="23" t="s">
        <v>138</v>
      </c>
      <c r="C19" s="23" t="s">
        <v>1494</v>
      </c>
      <c r="D19" s="8" t="s">
        <v>1238</v>
      </c>
      <c r="E19" s="8"/>
      <c r="F19" s="8" t="s">
        <v>236</v>
      </c>
      <c r="G19" s="8" t="s">
        <v>237</v>
      </c>
      <c r="H19" s="8" t="s">
        <v>31</v>
      </c>
      <c r="I19" s="8" t="s">
        <v>238</v>
      </c>
      <c r="J19" s="19" t="s">
        <v>364</v>
      </c>
      <c r="K19" s="13"/>
      <c r="L19" s="67">
        <v>2399</v>
      </c>
      <c r="M19" s="16">
        <v>745</v>
      </c>
      <c r="N19" s="82">
        <f>Tableau1[[#This Row],[Nombre d''élèves visés]]+Tableau1[[#This Row],[Nombre d''employés visés]]</f>
        <v>3144</v>
      </c>
      <c r="O19" s="82">
        <f t="shared" si="0"/>
        <v>15720</v>
      </c>
      <c r="P19" s="82">
        <f>MROUND(O19,540)+540</f>
        <v>16200</v>
      </c>
    </row>
    <row r="20" spans="1:16" s="5" customFormat="1" x14ac:dyDescent="0.35">
      <c r="A20" s="11" t="s">
        <v>1358</v>
      </c>
      <c r="B20" s="8" t="s">
        <v>1359</v>
      </c>
      <c r="C20" s="8" t="s">
        <v>1497</v>
      </c>
      <c r="D20" s="8" t="s">
        <v>1237</v>
      </c>
      <c r="E20" s="8"/>
      <c r="F20" s="8"/>
      <c r="G20" s="8"/>
      <c r="H20" s="8"/>
      <c r="I20" s="8"/>
      <c r="J20" s="19"/>
      <c r="K20" s="49"/>
      <c r="L20" s="73">
        <v>310</v>
      </c>
      <c r="M20" s="16" t="s">
        <v>1427</v>
      </c>
      <c r="N20" s="82">
        <f>Tableau1[[#This Row],[Nombre d''élèves visés]]</f>
        <v>310</v>
      </c>
      <c r="O20" s="82">
        <f t="shared" si="0"/>
        <v>1550</v>
      </c>
      <c r="P20" s="5">
        <f t="shared" si="1"/>
        <v>1620</v>
      </c>
    </row>
    <row r="21" spans="1:16" s="5" customFormat="1" x14ac:dyDescent="0.35">
      <c r="A21" s="11" t="s">
        <v>1360</v>
      </c>
      <c r="B21" s="8" t="s">
        <v>1361</v>
      </c>
      <c r="C21" s="8" t="s">
        <v>1497</v>
      </c>
      <c r="D21" s="8" t="s">
        <v>1237</v>
      </c>
      <c r="E21" s="8"/>
      <c r="F21" s="8"/>
      <c r="G21" s="8"/>
      <c r="H21" s="8"/>
      <c r="I21" s="8"/>
      <c r="J21" s="19"/>
      <c r="K21" s="49"/>
      <c r="L21" s="69">
        <v>110</v>
      </c>
      <c r="M21" s="16" t="s">
        <v>1427</v>
      </c>
      <c r="N21" s="82">
        <f>Tableau1[[#This Row],[Nombre d''élèves visés]]</f>
        <v>110</v>
      </c>
      <c r="O21" s="82">
        <f t="shared" si="0"/>
        <v>550</v>
      </c>
      <c r="P21" s="82">
        <f>MROUND(O21,540)+540</f>
        <v>1080</v>
      </c>
    </row>
    <row r="22" spans="1:16" s="5" customFormat="1" x14ac:dyDescent="0.35">
      <c r="A22" s="9" t="s">
        <v>1362</v>
      </c>
      <c r="B22" s="23" t="s">
        <v>157</v>
      </c>
      <c r="C22" s="23" t="s">
        <v>1494</v>
      </c>
      <c r="D22" s="8" t="s">
        <v>1238</v>
      </c>
      <c r="E22" s="8"/>
      <c r="F22" s="8" t="s">
        <v>300</v>
      </c>
      <c r="G22" s="8" t="s">
        <v>301</v>
      </c>
      <c r="H22" s="8" t="s">
        <v>302</v>
      </c>
      <c r="I22" s="8" t="s">
        <v>303</v>
      </c>
      <c r="J22" s="19" t="s">
        <v>91</v>
      </c>
      <c r="K22" s="10"/>
      <c r="L22" s="67">
        <v>3775</v>
      </c>
      <c r="M22" s="16">
        <v>806</v>
      </c>
      <c r="N22" s="82">
        <f>Tableau1[[#This Row],[Nombre d''élèves visés]]+Tableau1[[#This Row],[Nombre d''employés visés]]</f>
        <v>4581</v>
      </c>
      <c r="O22" s="82">
        <f t="shared" si="0"/>
        <v>22905</v>
      </c>
      <c r="P22" s="5">
        <f t="shared" si="1"/>
        <v>22680</v>
      </c>
    </row>
    <row r="23" spans="1:16" s="5" customFormat="1" x14ac:dyDescent="0.35">
      <c r="A23" s="9" t="s">
        <v>1364</v>
      </c>
      <c r="B23" s="8" t="s">
        <v>1365</v>
      </c>
      <c r="C23" s="8" t="s">
        <v>1497</v>
      </c>
      <c r="D23" s="8" t="s">
        <v>1237</v>
      </c>
      <c r="E23" s="8" t="s">
        <v>1493</v>
      </c>
      <c r="F23" s="8"/>
      <c r="G23" s="8"/>
      <c r="H23" s="8"/>
      <c r="I23" s="8"/>
      <c r="J23" s="19"/>
      <c r="K23" s="10"/>
      <c r="L23" s="69">
        <v>1149</v>
      </c>
      <c r="M23" s="16" t="s">
        <v>1427</v>
      </c>
      <c r="N23" s="82">
        <f>Tableau1[[#This Row],[Nombre d''élèves visés]]</f>
        <v>1149</v>
      </c>
      <c r="O23" s="82">
        <f t="shared" si="0"/>
        <v>5745</v>
      </c>
      <c r="P23" s="5">
        <f t="shared" si="1"/>
        <v>5940</v>
      </c>
    </row>
    <row r="24" spans="1:16" s="5" customFormat="1" x14ac:dyDescent="0.35">
      <c r="A24" s="9" t="s">
        <v>1366</v>
      </c>
      <c r="B24" s="23" t="s">
        <v>146</v>
      </c>
      <c r="C24" s="23" t="s">
        <v>1494</v>
      </c>
      <c r="D24" s="8" t="s">
        <v>1238</v>
      </c>
      <c r="E24" s="8"/>
      <c r="F24" s="8" t="s">
        <v>264</v>
      </c>
      <c r="G24" s="8" t="s">
        <v>265</v>
      </c>
      <c r="H24" s="8" t="s">
        <v>44</v>
      </c>
      <c r="I24" s="8" t="s">
        <v>266</v>
      </c>
      <c r="J24" s="19" t="s">
        <v>369</v>
      </c>
      <c r="K24" s="10"/>
      <c r="L24" s="67">
        <v>7755</v>
      </c>
      <c r="M24" s="16">
        <v>1156</v>
      </c>
      <c r="N24" s="82">
        <f>Tableau1[[#This Row],[Nombre d''élèves visés]]+Tableau1[[#This Row],[Nombre d''employés visés]]</f>
        <v>8911</v>
      </c>
      <c r="O24" s="82">
        <f t="shared" si="0"/>
        <v>44555</v>
      </c>
      <c r="P24" s="5">
        <f t="shared" si="1"/>
        <v>44820</v>
      </c>
    </row>
    <row r="25" spans="1:16" s="5" customFormat="1" x14ac:dyDescent="0.35">
      <c r="A25" s="9" t="s">
        <v>1367</v>
      </c>
      <c r="B25" s="23" t="s">
        <v>172</v>
      </c>
      <c r="C25" s="23" t="s">
        <v>1494</v>
      </c>
      <c r="D25" s="8" t="s">
        <v>1238</v>
      </c>
      <c r="E25" s="8"/>
      <c r="F25" s="8" t="s">
        <v>349</v>
      </c>
      <c r="G25" s="8" t="s">
        <v>350</v>
      </c>
      <c r="H25" s="8" t="s">
        <v>22</v>
      </c>
      <c r="I25" s="8" t="s">
        <v>351</v>
      </c>
      <c r="J25" s="19" t="s">
        <v>385</v>
      </c>
      <c r="K25" s="10"/>
      <c r="L25" s="67">
        <v>6769</v>
      </c>
      <c r="M25" s="16">
        <v>951</v>
      </c>
      <c r="N25" s="82">
        <f>Tableau1[[#This Row],[Nombre d''élèves visés]]+Tableau1[[#This Row],[Nombre d''employés visés]]</f>
        <v>7720</v>
      </c>
      <c r="O25" s="82">
        <f t="shared" si="0"/>
        <v>38600</v>
      </c>
      <c r="P25" s="82">
        <f>MROUND(O25,540)+540</f>
        <v>38880</v>
      </c>
    </row>
    <row r="26" spans="1:16" s="5" customFormat="1" x14ac:dyDescent="0.35">
      <c r="A26" s="14" t="s">
        <v>1368</v>
      </c>
      <c r="B26" s="23" t="s">
        <v>141</v>
      </c>
      <c r="C26" s="23" t="s">
        <v>1494</v>
      </c>
      <c r="D26" s="8" t="s">
        <v>1238</v>
      </c>
      <c r="E26" s="8"/>
      <c r="F26" s="8" t="s">
        <v>245</v>
      </c>
      <c r="G26" s="8" t="s">
        <v>246</v>
      </c>
      <c r="H26" s="8" t="s">
        <v>247</v>
      </c>
      <c r="I26" s="8" t="s">
        <v>248</v>
      </c>
      <c r="J26" s="19" t="s">
        <v>83</v>
      </c>
      <c r="K26" s="13"/>
      <c r="L26" s="67">
        <v>2455</v>
      </c>
      <c r="M26" s="16">
        <v>317</v>
      </c>
      <c r="N26" s="82">
        <f>Tableau1[[#This Row],[Nombre d''élèves visés]]+Tableau1[[#This Row],[Nombre d''employés visés]]</f>
        <v>2772</v>
      </c>
      <c r="O26" s="82">
        <f t="shared" si="0"/>
        <v>13860</v>
      </c>
      <c r="P26" s="5">
        <f t="shared" si="1"/>
        <v>14040</v>
      </c>
    </row>
    <row r="27" spans="1:16" s="5" customFormat="1" x14ac:dyDescent="0.35">
      <c r="A27" s="14" t="s">
        <v>1369</v>
      </c>
      <c r="B27" s="23" t="s">
        <v>139</v>
      </c>
      <c r="C27" s="23" t="s">
        <v>1494</v>
      </c>
      <c r="D27" s="8" t="s">
        <v>1238</v>
      </c>
      <c r="E27" s="8"/>
      <c r="F27" s="8" t="s">
        <v>239</v>
      </c>
      <c r="G27" s="8"/>
      <c r="H27" s="8" t="s">
        <v>18</v>
      </c>
      <c r="I27" s="8" t="s">
        <v>240</v>
      </c>
      <c r="J27" s="19" t="s">
        <v>365</v>
      </c>
      <c r="K27" s="13"/>
      <c r="L27" s="67">
        <v>4099</v>
      </c>
      <c r="M27" s="16">
        <v>829</v>
      </c>
      <c r="N27" s="82">
        <f>Tableau1[[#This Row],[Nombre d''élèves visés]]+Tableau1[[#This Row],[Nombre d''employés visés]]</f>
        <v>4928</v>
      </c>
      <c r="O27" s="82">
        <f t="shared" si="0"/>
        <v>24640</v>
      </c>
      <c r="P27" s="5">
        <f t="shared" si="1"/>
        <v>24840</v>
      </c>
    </row>
    <row r="28" spans="1:16" s="5" customFormat="1" x14ac:dyDescent="0.35">
      <c r="A28" s="9" t="s">
        <v>1370</v>
      </c>
      <c r="B28" s="23" t="s">
        <v>163</v>
      </c>
      <c r="C28" s="23" t="s">
        <v>1494</v>
      </c>
      <c r="D28" s="8" t="s">
        <v>1238</v>
      </c>
      <c r="E28" s="8"/>
      <c r="F28" s="8" t="s">
        <v>321</v>
      </c>
      <c r="G28" s="8" t="s">
        <v>322</v>
      </c>
      <c r="H28" s="8" t="s">
        <v>323</v>
      </c>
      <c r="I28" s="8" t="s">
        <v>324</v>
      </c>
      <c r="J28" s="19" t="s">
        <v>81</v>
      </c>
      <c r="K28" s="10"/>
      <c r="L28" s="67">
        <v>1189</v>
      </c>
      <c r="M28" s="16">
        <v>259</v>
      </c>
      <c r="N28" s="82">
        <f>Tableau1[[#This Row],[Nombre d''élèves visés]]+Tableau1[[#This Row],[Nombre d''employés visés]]</f>
        <v>1448</v>
      </c>
      <c r="O28" s="82">
        <f t="shared" si="0"/>
        <v>7240</v>
      </c>
      <c r="P28" s="82">
        <f>MROUND(O28,540)+540</f>
        <v>7560</v>
      </c>
    </row>
    <row r="29" spans="1:16" s="5" customFormat="1" x14ac:dyDescent="0.35">
      <c r="A29" s="9" t="s">
        <v>1372</v>
      </c>
      <c r="B29" s="8" t="s">
        <v>1373</v>
      </c>
      <c r="C29" s="8" t="s">
        <v>1497</v>
      </c>
      <c r="D29" s="8" t="s">
        <v>1237</v>
      </c>
      <c r="E29" s="8"/>
      <c r="F29" s="8"/>
      <c r="G29" s="8"/>
      <c r="H29" s="8"/>
      <c r="I29" s="8"/>
      <c r="J29" s="19"/>
      <c r="K29" s="10"/>
      <c r="L29" s="69">
        <v>34</v>
      </c>
      <c r="M29" s="16">
        <v>34</v>
      </c>
      <c r="N29" s="82">
        <f>Tableau1[[#This Row],[Nombre d''élèves visés]]+Tableau1[[#This Row],[Nombre d''employés visés]]</f>
        <v>68</v>
      </c>
      <c r="O29" s="82">
        <f t="shared" si="0"/>
        <v>340</v>
      </c>
      <c r="P29" s="5">
        <f t="shared" si="1"/>
        <v>540</v>
      </c>
    </row>
    <row r="30" spans="1:16" s="5" customFormat="1" x14ac:dyDescent="0.35">
      <c r="A30" s="9" t="s">
        <v>1374</v>
      </c>
      <c r="B30" s="23" t="s">
        <v>145</v>
      </c>
      <c r="C30" s="23" t="s">
        <v>1494</v>
      </c>
      <c r="D30" s="8" t="s">
        <v>1238</v>
      </c>
      <c r="E30" s="8"/>
      <c r="F30" s="8" t="s">
        <v>260</v>
      </c>
      <c r="G30" s="8" t="s">
        <v>261</v>
      </c>
      <c r="H30" s="8" t="s">
        <v>262</v>
      </c>
      <c r="I30" s="8" t="s">
        <v>263</v>
      </c>
      <c r="J30" s="19" t="s">
        <v>368</v>
      </c>
      <c r="K30" s="10"/>
      <c r="L30" s="67">
        <v>2871</v>
      </c>
      <c r="M30" s="16">
        <v>505</v>
      </c>
      <c r="N30" s="82">
        <f>Tableau1[[#This Row],[Nombre d''élèves visés]]+Tableau1[[#This Row],[Nombre d''employés visés]]</f>
        <v>3376</v>
      </c>
      <c r="O30" s="82">
        <f t="shared" si="0"/>
        <v>16880</v>
      </c>
      <c r="P30" s="82">
        <f>MROUND(O30,540)+540</f>
        <v>17280</v>
      </c>
    </row>
    <row r="31" spans="1:16" s="5" customFormat="1" x14ac:dyDescent="0.35">
      <c r="A31" s="14" t="s">
        <v>1375</v>
      </c>
      <c r="B31" s="23" t="s">
        <v>140</v>
      </c>
      <c r="C31" s="23" t="s">
        <v>1494</v>
      </c>
      <c r="D31" s="8" t="s">
        <v>1238</v>
      </c>
      <c r="E31" s="8"/>
      <c r="F31" s="8" t="s">
        <v>241</v>
      </c>
      <c r="G31" s="8" t="s">
        <v>242</v>
      </c>
      <c r="H31" s="8" t="s">
        <v>243</v>
      </c>
      <c r="I31" s="8" t="s">
        <v>244</v>
      </c>
      <c r="J31" s="19" t="s">
        <v>81</v>
      </c>
      <c r="K31" s="13"/>
      <c r="L31" s="67">
        <v>1335</v>
      </c>
      <c r="M31" s="16">
        <v>260</v>
      </c>
      <c r="N31" s="82">
        <f>Tableau1[[#This Row],[Nombre d''élèves visés]]+Tableau1[[#This Row],[Nombre d''employés visés]]</f>
        <v>1595</v>
      </c>
      <c r="O31" s="82">
        <f t="shared" si="0"/>
        <v>7975</v>
      </c>
      <c r="P31" s="5">
        <f t="shared" si="1"/>
        <v>8100</v>
      </c>
    </row>
    <row r="32" spans="1:16" x14ac:dyDescent="0.35">
      <c r="A32" s="14" t="s">
        <v>1376</v>
      </c>
      <c r="B32" s="23" t="s">
        <v>125</v>
      </c>
      <c r="C32" s="23" t="s">
        <v>1494</v>
      </c>
      <c r="D32" s="8" t="s">
        <v>1238</v>
      </c>
      <c r="E32" s="8"/>
      <c r="F32" s="8" t="s">
        <v>190</v>
      </c>
      <c r="G32" s="8" t="s">
        <v>191</v>
      </c>
      <c r="H32" s="8" t="s">
        <v>192</v>
      </c>
      <c r="I32" s="8" t="s">
        <v>193</v>
      </c>
      <c r="J32" s="19" t="s">
        <v>83</v>
      </c>
      <c r="K32" s="13"/>
      <c r="L32" s="67">
        <v>5103</v>
      </c>
      <c r="M32" s="16">
        <v>753</v>
      </c>
      <c r="N32" s="82">
        <f>Tableau1[[#This Row],[Nombre d''élèves visés]]+Tableau1[[#This Row],[Nombre d''employés visés]]</f>
        <v>5856</v>
      </c>
      <c r="O32" s="82">
        <f t="shared" si="0"/>
        <v>29280</v>
      </c>
      <c r="P32" s="82">
        <f>MROUND(O32,540)+540</f>
        <v>29700</v>
      </c>
    </row>
    <row r="33" spans="1:16" x14ac:dyDescent="0.35">
      <c r="A33" s="9" t="s">
        <v>1377</v>
      </c>
      <c r="B33" s="23" t="s">
        <v>168</v>
      </c>
      <c r="C33" s="23" t="s">
        <v>1494</v>
      </c>
      <c r="D33" s="8" t="s">
        <v>1238</v>
      </c>
      <c r="E33" s="8"/>
      <c r="F33" s="8" t="s">
        <v>337</v>
      </c>
      <c r="G33" s="8" t="s">
        <v>338</v>
      </c>
      <c r="H33" s="8" t="s">
        <v>339</v>
      </c>
      <c r="I33" s="8" t="s">
        <v>340</v>
      </c>
      <c r="J33" s="19" t="s">
        <v>91</v>
      </c>
      <c r="K33" s="10"/>
      <c r="L33" s="67">
        <v>3607</v>
      </c>
      <c r="M33" s="16">
        <v>702</v>
      </c>
      <c r="N33" s="82">
        <f>Tableau1[[#This Row],[Nombre d''élèves visés]]+Tableau1[[#This Row],[Nombre d''employés visés]]</f>
        <v>4309</v>
      </c>
      <c r="O33" s="82">
        <f t="shared" si="0"/>
        <v>21545</v>
      </c>
      <c r="P33" s="5">
        <f t="shared" si="1"/>
        <v>21600</v>
      </c>
    </row>
    <row r="34" spans="1:16" x14ac:dyDescent="0.35">
      <c r="A34" s="9" t="s">
        <v>1378</v>
      </c>
      <c r="B34" s="23" t="s">
        <v>122</v>
      </c>
      <c r="C34" s="23" t="s">
        <v>1494</v>
      </c>
      <c r="D34" s="8" t="s">
        <v>1238</v>
      </c>
      <c r="E34" s="8"/>
      <c r="F34" s="8" t="s">
        <v>180</v>
      </c>
      <c r="G34" s="8" t="s">
        <v>181</v>
      </c>
      <c r="H34" s="8" t="s">
        <v>182</v>
      </c>
      <c r="I34" s="8" t="s">
        <v>183</v>
      </c>
      <c r="J34" s="19" t="s">
        <v>83</v>
      </c>
      <c r="K34" s="13"/>
      <c r="L34" s="67">
        <v>7038</v>
      </c>
      <c r="M34" s="16">
        <v>1146</v>
      </c>
      <c r="N34" s="82">
        <f>Tableau1[[#This Row],[Nombre d''élèves visés]]+Tableau1[[#This Row],[Nombre d''employés visés]]</f>
        <v>8184</v>
      </c>
      <c r="O34" s="82">
        <f t="shared" si="0"/>
        <v>40920</v>
      </c>
      <c r="P34" s="5">
        <f t="shared" si="1"/>
        <v>41040</v>
      </c>
    </row>
    <row r="35" spans="1:16" x14ac:dyDescent="0.35">
      <c r="A35" s="11" t="s">
        <v>1379</v>
      </c>
      <c r="B35" s="8" t="s">
        <v>161</v>
      </c>
      <c r="C35" s="8" t="s">
        <v>1497</v>
      </c>
      <c r="D35" s="8" t="s">
        <v>1237</v>
      </c>
      <c r="E35" s="8"/>
      <c r="F35" s="8" t="s">
        <v>314</v>
      </c>
      <c r="G35" s="8"/>
      <c r="H35" s="8" t="s">
        <v>315</v>
      </c>
      <c r="I35" s="8" t="s">
        <v>316</v>
      </c>
      <c r="J35" s="19" t="s">
        <v>83</v>
      </c>
      <c r="K35" s="10"/>
      <c r="L35" s="69">
        <v>910</v>
      </c>
      <c r="M35" s="16" t="s">
        <v>1427</v>
      </c>
      <c r="N35" s="82">
        <f>Tableau1[[#This Row],[Nombre d''élèves visés]]</f>
        <v>910</v>
      </c>
      <c r="O35" s="82">
        <f t="shared" si="0"/>
        <v>4550</v>
      </c>
      <c r="P35" s="82">
        <f>MROUND(O35,540)+540</f>
        <v>4860</v>
      </c>
    </row>
    <row r="36" spans="1:16" x14ac:dyDescent="0.35">
      <c r="A36" s="14" t="s">
        <v>1381</v>
      </c>
      <c r="B36" s="8" t="s">
        <v>132</v>
      </c>
      <c r="C36" s="8" t="s">
        <v>1497</v>
      </c>
      <c r="D36" s="8" t="s">
        <v>1237</v>
      </c>
      <c r="E36" s="8"/>
      <c r="F36" s="8" t="s">
        <v>215</v>
      </c>
      <c r="G36" s="8"/>
      <c r="H36" s="8" t="s">
        <v>216</v>
      </c>
      <c r="I36" s="8" t="s">
        <v>217</v>
      </c>
      <c r="J36" s="19" t="s">
        <v>91</v>
      </c>
      <c r="K36" s="13"/>
      <c r="L36" s="73">
        <v>2440</v>
      </c>
      <c r="M36" s="16">
        <v>344</v>
      </c>
      <c r="N36" s="82">
        <f>Tableau1[[#This Row],[Nombre d''élèves visés]]+Tableau1[[#This Row],[Nombre d''employés visés]]</f>
        <v>2784</v>
      </c>
      <c r="O36" s="82">
        <f t="shared" si="0"/>
        <v>13920</v>
      </c>
      <c r="P36" s="5">
        <f t="shared" si="1"/>
        <v>14040</v>
      </c>
    </row>
    <row r="37" spans="1:16" x14ac:dyDescent="0.35">
      <c r="A37" s="9" t="s">
        <v>1382</v>
      </c>
      <c r="B37" s="23" t="s">
        <v>159</v>
      </c>
      <c r="C37" s="23" t="s">
        <v>1494</v>
      </c>
      <c r="D37" s="8" t="s">
        <v>1238</v>
      </c>
      <c r="E37" s="8"/>
      <c r="F37" s="8" t="s">
        <v>306</v>
      </c>
      <c r="G37" s="8" t="s">
        <v>307</v>
      </c>
      <c r="H37" s="8" t="s">
        <v>308</v>
      </c>
      <c r="I37" s="8" t="s">
        <v>309</v>
      </c>
      <c r="J37" s="19" t="s">
        <v>378</v>
      </c>
      <c r="K37" s="10"/>
      <c r="L37" s="67">
        <v>6120</v>
      </c>
      <c r="M37" s="16">
        <v>798</v>
      </c>
      <c r="N37" s="82">
        <f>Tableau1[[#This Row],[Nombre d''élèves visés]]+Tableau1[[#This Row],[Nombre d''employés visés]]</f>
        <v>6918</v>
      </c>
      <c r="O37" s="82">
        <f t="shared" si="0"/>
        <v>34590</v>
      </c>
      <c r="P37" s="82">
        <f>MROUND(O37,540)+540</f>
        <v>35100</v>
      </c>
    </row>
    <row r="38" spans="1:16" s="7" customFormat="1" x14ac:dyDescent="0.35">
      <c r="A38" s="14" t="s">
        <v>1383</v>
      </c>
      <c r="B38" s="23" t="s">
        <v>128</v>
      </c>
      <c r="C38" s="23" t="s">
        <v>1494</v>
      </c>
      <c r="D38" s="8" t="s">
        <v>1238</v>
      </c>
      <c r="E38" s="8"/>
      <c r="F38" s="8" t="s">
        <v>200</v>
      </c>
      <c r="G38" s="8" t="s">
        <v>201</v>
      </c>
      <c r="H38" s="8" t="s">
        <v>14</v>
      </c>
      <c r="I38" s="8" t="s">
        <v>202</v>
      </c>
      <c r="J38" s="19" t="s">
        <v>81</v>
      </c>
      <c r="K38" s="13"/>
      <c r="L38" s="67">
        <v>4226</v>
      </c>
      <c r="M38" s="16">
        <v>724</v>
      </c>
      <c r="N38" s="82">
        <f>Tableau1[[#This Row],[Nombre d''élèves visés]]+Tableau1[[#This Row],[Nombre d''employés visés]]</f>
        <v>4950</v>
      </c>
      <c r="O38" s="82">
        <f t="shared" si="0"/>
        <v>24750</v>
      </c>
      <c r="P38" s="5">
        <f t="shared" si="1"/>
        <v>24840</v>
      </c>
    </row>
    <row r="39" spans="1:16" x14ac:dyDescent="0.35">
      <c r="A39" s="9" t="s">
        <v>1384</v>
      </c>
      <c r="B39" s="23" t="s">
        <v>120</v>
      </c>
      <c r="C39" s="23" t="s">
        <v>1494</v>
      </c>
      <c r="D39" s="8" t="s">
        <v>1238</v>
      </c>
      <c r="E39" s="8"/>
      <c r="F39" s="8" t="s">
        <v>174</v>
      </c>
      <c r="G39" s="8"/>
      <c r="H39" s="8" t="s">
        <v>14</v>
      </c>
      <c r="I39" s="8" t="s">
        <v>175</v>
      </c>
      <c r="J39" s="19" t="s">
        <v>354</v>
      </c>
      <c r="K39" s="12"/>
      <c r="L39" s="67">
        <v>9081</v>
      </c>
      <c r="M39" s="7">
        <v>1232</v>
      </c>
      <c r="N39" s="82">
        <f>Tableau1[[#This Row],[Nombre d''élèves visés]]+Tableau1[[#This Row],[Nombre d''employés visés]]</f>
        <v>10313</v>
      </c>
      <c r="O39" s="82">
        <f t="shared" si="0"/>
        <v>51565</v>
      </c>
      <c r="P39" s="82">
        <f>MROUND(O39,540)+540</f>
        <v>51840</v>
      </c>
    </row>
    <row r="40" spans="1:16" x14ac:dyDescent="0.35">
      <c r="A40" s="9" t="s">
        <v>1386</v>
      </c>
      <c r="B40" s="23" t="s">
        <v>154</v>
      </c>
      <c r="C40" s="23" t="s">
        <v>1494</v>
      </c>
      <c r="D40" s="8" t="s">
        <v>1238</v>
      </c>
      <c r="E40" s="8"/>
      <c r="F40" s="8" t="s">
        <v>291</v>
      </c>
      <c r="G40" s="8" t="s">
        <v>292</v>
      </c>
      <c r="H40" s="8" t="s">
        <v>14</v>
      </c>
      <c r="I40" s="8" t="s">
        <v>293</v>
      </c>
      <c r="J40" s="19" t="s">
        <v>374</v>
      </c>
      <c r="K40" s="10"/>
      <c r="L40" s="67">
        <v>4372</v>
      </c>
      <c r="M40">
        <v>561</v>
      </c>
      <c r="N40" s="82">
        <f>Tableau1[[#This Row],[Nombre d''élèves visés]]+Tableau1[[#This Row],[Nombre d''employés visés]]</f>
        <v>4933</v>
      </c>
      <c r="O40" s="82">
        <f t="shared" si="0"/>
        <v>24665</v>
      </c>
      <c r="P40" s="5">
        <f t="shared" si="1"/>
        <v>24840</v>
      </c>
    </row>
    <row r="41" spans="1:16" x14ac:dyDescent="0.35">
      <c r="A41" s="14" t="s">
        <v>1388</v>
      </c>
      <c r="B41" s="23" t="s">
        <v>143</v>
      </c>
      <c r="C41" s="23" t="s">
        <v>1494</v>
      </c>
      <c r="D41" s="8" t="s">
        <v>1238</v>
      </c>
      <c r="E41" s="8"/>
      <c r="F41" s="8" t="s">
        <v>253</v>
      </c>
      <c r="G41" s="8" t="s">
        <v>254</v>
      </c>
      <c r="H41" s="8" t="s">
        <v>14</v>
      </c>
      <c r="I41" s="8" t="s">
        <v>255</v>
      </c>
      <c r="J41" s="19" t="s">
        <v>367</v>
      </c>
      <c r="K41" s="13"/>
      <c r="L41" s="67">
        <v>3487</v>
      </c>
      <c r="M41">
        <v>488</v>
      </c>
      <c r="N41" s="82">
        <f>Tableau1[[#This Row],[Nombre d''élèves visés]]+Tableau1[[#This Row],[Nombre d''employés visés]]</f>
        <v>3975</v>
      </c>
      <c r="O41" s="82">
        <f t="shared" si="0"/>
        <v>19875</v>
      </c>
      <c r="P41" s="5">
        <f t="shared" si="1"/>
        <v>19980</v>
      </c>
    </row>
    <row r="42" spans="1:16" s="16" customFormat="1" x14ac:dyDescent="0.35">
      <c r="A42" s="11" t="s">
        <v>1389</v>
      </c>
      <c r="B42" s="8" t="s">
        <v>1390</v>
      </c>
      <c r="C42" s="8" t="s">
        <v>1497</v>
      </c>
      <c r="D42" s="8" t="s">
        <v>1237</v>
      </c>
      <c r="E42" s="8"/>
      <c r="F42" s="8"/>
      <c r="G42" s="8"/>
      <c r="H42" s="8"/>
      <c r="I42" s="8"/>
      <c r="J42" s="19"/>
      <c r="K42" s="49"/>
      <c r="L42" s="73">
        <v>2227</v>
      </c>
      <c r="M42" s="16" t="s">
        <v>1427</v>
      </c>
      <c r="N42" s="82">
        <f>Tableau1[[#This Row],[Nombre d''élèves visés]]</f>
        <v>2227</v>
      </c>
      <c r="O42" s="82">
        <f t="shared" si="0"/>
        <v>11135</v>
      </c>
      <c r="P42" s="5">
        <f t="shared" si="1"/>
        <v>11340</v>
      </c>
    </row>
    <row r="43" spans="1:16" x14ac:dyDescent="0.35">
      <c r="A43" s="14" t="s">
        <v>1391</v>
      </c>
      <c r="B43" s="23" t="s">
        <v>124</v>
      </c>
      <c r="C43" s="23" t="s">
        <v>1494</v>
      </c>
      <c r="D43" s="8" t="s">
        <v>1238</v>
      </c>
      <c r="E43" s="8"/>
      <c r="F43" s="8" t="s">
        <v>187</v>
      </c>
      <c r="G43" s="8" t="s">
        <v>188</v>
      </c>
      <c r="H43" s="8" t="s">
        <v>26</v>
      </c>
      <c r="I43" s="8" t="s">
        <v>189</v>
      </c>
      <c r="J43" s="19" t="s">
        <v>356</v>
      </c>
      <c r="K43" s="13"/>
      <c r="L43" s="67">
        <v>7290</v>
      </c>
      <c r="M43">
        <v>972</v>
      </c>
      <c r="N43" s="82">
        <f>Tableau1[[#This Row],[Nombre d''élèves visés]]+Tableau1[[#This Row],[Nombre d''employés visés]]</f>
        <v>8262</v>
      </c>
      <c r="O43" s="82">
        <f t="shared" si="0"/>
        <v>41310</v>
      </c>
      <c r="P43" s="5">
        <f t="shared" si="1"/>
        <v>41580</v>
      </c>
    </row>
    <row r="44" spans="1:16" s="16" customFormat="1" x14ac:dyDescent="0.35">
      <c r="A44" s="11" t="s">
        <v>1392</v>
      </c>
      <c r="B44" s="8" t="s">
        <v>1393</v>
      </c>
      <c r="C44" s="8" t="s">
        <v>1497</v>
      </c>
      <c r="D44" s="8" t="s">
        <v>1237</v>
      </c>
      <c r="E44" s="8"/>
      <c r="F44" s="8"/>
      <c r="G44" s="8"/>
      <c r="H44" s="8"/>
      <c r="I44" s="8"/>
      <c r="J44" s="19"/>
      <c r="K44" s="49"/>
      <c r="L44" s="73">
        <v>94</v>
      </c>
      <c r="M44" s="16" t="s">
        <v>1427</v>
      </c>
      <c r="N44" s="82">
        <f>Tableau1[[#This Row],[Nombre d''élèves visés]]</f>
        <v>94</v>
      </c>
      <c r="O44" s="82">
        <f t="shared" si="0"/>
        <v>470</v>
      </c>
      <c r="P44" s="5">
        <f t="shared" si="1"/>
        <v>540</v>
      </c>
    </row>
    <row r="45" spans="1:16" x14ac:dyDescent="0.35">
      <c r="A45" s="14" t="s">
        <v>1394</v>
      </c>
      <c r="B45" s="23" t="s">
        <v>127</v>
      </c>
      <c r="C45" s="23" t="s">
        <v>1494</v>
      </c>
      <c r="D45" s="8" t="s">
        <v>1238</v>
      </c>
      <c r="E45" s="8"/>
      <c r="F45" s="8" t="s">
        <v>197</v>
      </c>
      <c r="G45" s="8" t="s">
        <v>198</v>
      </c>
      <c r="H45" s="8" t="s">
        <v>14</v>
      </c>
      <c r="I45" s="8" t="s">
        <v>199</v>
      </c>
      <c r="J45" s="19" t="s">
        <v>358</v>
      </c>
      <c r="K45" s="13"/>
      <c r="L45" s="67">
        <v>6673</v>
      </c>
      <c r="M45">
        <v>1142</v>
      </c>
      <c r="N45" s="82">
        <f>Tableau1[[#This Row],[Nombre d''élèves visés]]+Tableau1[[#This Row],[Nombre d''employés visés]]</f>
        <v>7815</v>
      </c>
      <c r="O45" s="82">
        <f t="shared" si="0"/>
        <v>39075</v>
      </c>
      <c r="P45" s="82">
        <f t="shared" ref="P45:P51" si="2">MROUND(O45,540)+540</f>
        <v>39420</v>
      </c>
    </row>
    <row r="46" spans="1:16" x14ac:dyDescent="0.35">
      <c r="A46" s="14" t="s">
        <v>1395</v>
      </c>
      <c r="B46" s="23" t="s">
        <v>131</v>
      </c>
      <c r="C46" s="23" t="s">
        <v>1494</v>
      </c>
      <c r="D46" s="8" t="s">
        <v>1238</v>
      </c>
      <c r="E46" s="8"/>
      <c r="F46" s="8" t="s">
        <v>211</v>
      </c>
      <c r="G46" s="8" t="s">
        <v>212</v>
      </c>
      <c r="H46" s="8" t="s">
        <v>213</v>
      </c>
      <c r="I46" s="8" t="s">
        <v>214</v>
      </c>
      <c r="J46" s="19" t="s">
        <v>81</v>
      </c>
      <c r="K46" s="13"/>
      <c r="L46" s="67">
        <v>2320</v>
      </c>
      <c r="M46">
        <v>408</v>
      </c>
      <c r="N46" s="82">
        <f>Tableau1[[#This Row],[Nombre d''élèves visés]]+Tableau1[[#This Row],[Nombre d''employés visés]]</f>
        <v>2728</v>
      </c>
      <c r="O46" s="82">
        <f t="shared" si="0"/>
        <v>13640</v>
      </c>
      <c r="P46" s="82">
        <f t="shared" si="2"/>
        <v>14040</v>
      </c>
    </row>
    <row r="47" spans="1:16" s="16" customFormat="1" x14ac:dyDescent="0.35">
      <c r="A47" s="11" t="s">
        <v>1396</v>
      </c>
      <c r="B47" s="8" t="s">
        <v>1397</v>
      </c>
      <c r="C47" s="8" t="s">
        <v>1497</v>
      </c>
      <c r="D47" s="8" t="s">
        <v>1237</v>
      </c>
      <c r="E47" s="8"/>
      <c r="F47" s="8"/>
      <c r="G47" s="8"/>
      <c r="H47" s="8"/>
      <c r="I47" s="8"/>
      <c r="J47" s="19"/>
      <c r="K47" s="49"/>
      <c r="L47" s="69">
        <v>258</v>
      </c>
      <c r="M47" s="16" t="s">
        <v>1427</v>
      </c>
      <c r="N47" s="82">
        <f>Tableau1[[#This Row],[Nombre d''élèves visés]]</f>
        <v>258</v>
      </c>
      <c r="O47" s="82">
        <f t="shared" si="0"/>
        <v>1290</v>
      </c>
      <c r="P47" s="82">
        <f t="shared" si="2"/>
        <v>1620</v>
      </c>
    </row>
    <row r="48" spans="1:16" x14ac:dyDescent="0.35">
      <c r="A48" s="36" t="s">
        <v>1398</v>
      </c>
      <c r="B48" s="23" t="s">
        <v>123</v>
      </c>
      <c r="C48" s="23" t="s">
        <v>1494</v>
      </c>
      <c r="D48" s="8" t="s">
        <v>1238</v>
      </c>
      <c r="E48" s="8"/>
      <c r="F48" s="8" t="s">
        <v>184</v>
      </c>
      <c r="G48" s="8" t="s">
        <v>185</v>
      </c>
      <c r="H48" s="8" t="s">
        <v>74</v>
      </c>
      <c r="I48" s="8" t="s">
        <v>186</v>
      </c>
      <c r="J48" s="19" t="s">
        <v>95</v>
      </c>
      <c r="K48" s="13"/>
      <c r="L48" s="67">
        <v>3445</v>
      </c>
      <c r="M48">
        <v>777</v>
      </c>
      <c r="N48" s="82">
        <f>Tableau1[[#This Row],[Nombre d''élèves visés]]+Tableau1[[#This Row],[Nombre d''employés visés]]</f>
        <v>4222</v>
      </c>
      <c r="O48" s="82">
        <f t="shared" si="0"/>
        <v>21110</v>
      </c>
      <c r="P48" s="82">
        <f t="shared" si="2"/>
        <v>21600</v>
      </c>
    </row>
    <row r="49" spans="1:16" s="16" customFormat="1" x14ac:dyDescent="0.35">
      <c r="A49" s="9" t="s">
        <v>1400</v>
      </c>
      <c r="B49" s="8" t="s">
        <v>1401</v>
      </c>
      <c r="C49" s="8" t="s">
        <v>1497</v>
      </c>
      <c r="D49" s="8" t="s">
        <v>1237</v>
      </c>
      <c r="E49" s="8"/>
      <c r="F49" s="8"/>
      <c r="G49" s="8"/>
      <c r="H49" s="8"/>
      <c r="I49" s="8"/>
      <c r="J49" s="19"/>
      <c r="K49" s="49"/>
      <c r="L49" s="69">
        <v>1749</v>
      </c>
      <c r="M49" s="16" t="s">
        <v>1427</v>
      </c>
      <c r="N49" s="82">
        <f>Tableau1[[#This Row],[Nombre d''élèves visés]]</f>
        <v>1749</v>
      </c>
      <c r="O49" s="82">
        <f t="shared" si="0"/>
        <v>8745</v>
      </c>
      <c r="P49" s="82">
        <f t="shared" si="2"/>
        <v>9180</v>
      </c>
    </row>
    <row r="50" spans="1:16" x14ac:dyDescent="0.35">
      <c r="A50" s="9" t="s">
        <v>1399</v>
      </c>
      <c r="B50" s="23" t="s">
        <v>170</v>
      </c>
      <c r="C50" s="23" t="s">
        <v>1494</v>
      </c>
      <c r="D50" s="8" t="s">
        <v>1238</v>
      </c>
      <c r="E50" s="8"/>
      <c r="F50" s="8" t="s">
        <v>344</v>
      </c>
      <c r="G50" s="8"/>
      <c r="H50" s="8" t="s">
        <v>74</v>
      </c>
      <c r="I50" s="8" t="s">
        <v>345</v>
      </c>
      <c r="J50" s="19" t="s">
        <v>383</v>
      </c>
      <c r="K50" s="10"/>
      <c r="L50" s="67">
        <v>1327</v>
      </c>
      <c r="M50">
        <v>230</v>
      </c>
      <c r="N50" s="82">
        <f>Tableau1[[#This Row],[Nombre d''élèves visés]]+Tableau1[[#This Row],[Nombre d''employés visés]]</f>
        <v>1557</v>
      </c>
      <c r="O50" s="82">
        <f t="shared" si="0"/>
        <v>7785</v>
      </c>
      <c r="P50" s="82">
        <f t="shared" si="2"/>
        <v>8100</v>
      </c>
    </row>
    <row r="51" spans="1:16" x14ac:dyDescent="0.35">
      <c r="A51" s="14" t="s">
        <v>1402</v>
      </c>
      <c r="B51" s="23" t="s">
        <v>133</v>
      </c>
      <c r="C51" s="23" t="s">
        <v>1494</v>
      </c>
      <c r="D51" s="8" t="s">
        <v>1238</v>
      </c>
      <c r="E51" s="8"/>
      <c r="F51" s="8" t="s">
        <v>218</v>
      </c>
      <c r="G51" s="8" t="s">
        <v>219</v>
      </c>
      <c r="H51" s="8" t="s">
        <v>220</v>
      </c>
      <c r="I51" s="8" t="s">
        <v>221</v>
      </c>
      <c r="J51" s="19" t="s">
        <v>356</v>
      </c>
      <c r="K51" s="13"/>
      <c r="L51" s="67">
        <v>1481</v>
      </c>
      <c r="M51">
        <v>493</v>
      </c>
      <c r="N51" s="82">
        <f>Tableau1[[#This Row],[Nombre d''élèves visés]]+Tableau1[[#This Row],[Nombre d''employés visés]]</f>
        <v>1974</v>
      </c>
      <c r="O51" s="82">
        <f t="shared" si="0"/>
        <v>9870</v>
      </c>
      <c r="P51" s="82">
        <f t="shared" si="2"/>
        <v>10260</v>
      </c>
    </row>
    <row r="52" spans="1:16" x14ac:dyDescent="0.35">
      <c r="A52" s="9" t="s">
        <v>1404</v>
      </c>
      <c r="B52" s="8" t="s">
        <v>165</v>
      </c>
      <c r="C52" s="8" t="s">
        <v>1497</v>
      </c>
      <c r="D52" s="8" t="s">
        <v>1237</v>
      </c>
      <c r="E52" s="8"/>
      <c r="F52" s="8" t="s">
        <v>328</v>
      </c>
      <c r="G52" s="8"/>
      <c r="H52" s="8" t="s">
        <v>329</v>
      </c>
      <c r="I52" s="8" t="s">
        <v>330</v>
      </c>
      <c r="J52" s="19" t="s">
        <v>89</v>
      </c>
      <c r="K52" s="10"/>
      <c r="L52" s="73">
        <v>173</v>
      </c>
      <c r="M52" t="s">
        <v>1427</v>
      </c>
      <c r="N52" s="82">
        <f>Tableau1[[#This Row],[Nombre d''élèves visés]]</f>
        <v>173</v>
      </c>
      <c r="O52" s="82">
        <f t="shared" si="0"/>
        <v>865</v>
      </c>
      <c r="P52" s="5">
        <f t="shared" si="1"/>
        <v>1080</v>
      </c>
    </row>
    <row r="53" spans="1:16" x14ac:dyDescent="0.35">
      <c r="A53" s="9" t="s">
        <v>1406</v>
      </c>
      <c r="B53" s="24" t="s">
        <v>166</v>
      </c>
      <c r="C53" s="8" t="s">
        <v>1497</v>
      </c>
      <c r="D53" s="8" t="s">
        <v>1237</v>
      </c>
      <c r="E53" s="8"/>
      <c r="F53" s="8" t="s">
        <v>331</v>
      </c>
      <c r="G53" s="8" t="s">
        <v>332</v>
      </c>
      <c r="H53" s="8" t="s">
        <v>333</v>
      </c>
      <c r="I53" s="8" t="s">
        <v>334</v>
      </c>
      <c r="J53" s="19" t="s">
        <v>83</v>
      </c>
      <c r="K53" s="10"/>
      <c r="L53" s="69">
        <v>472</v>
      </c>
      <c r="M53" t="s">
        <v>1427</v>
      </c>
      <c r="N53" s="82">
        <f>Tableau1[[#This Row],[Nombre d''élèves visés]]</f>
        <v>472</v>
      </c>
      <c r="O53" s="82">
        <f t="shared" si="0"/>
        <v>2360</v>
      </c>
      <c r="P53" s="82">
        <f>MROUND(O53,540)+540</f>
        <v>2700</v>
      </c>
    </row>
    <row r="54" spans="1:16" s="16" customFormat="1" x14ac:dyDescent="0.35">
      <c r="A54" s="9" t="s">
        <v>1408</v>
      </c>
      <c r="B54" s="8" t="s">
        <v>1409</v>
      </c>
      <c r="C54" s="8" t="s">
        <v>1497</v>
      </c>
      <c r="D54" s="8" t="s">
        <v>1237</v>
      </c>
      <c r="E54" s="8"/>
      <c r="F54" s="8"/>
      <c r="G54" s="8"/>
      <c r="H54" s="8"/>
      <c r="I54" s="8"/>
      <c r="J54" s="19"/>
      <c r="K54" s="10"/>
      <c r="L54" s="73">
        <v>92</v>
      </c>
      <c r="M54" s="16" t="s">
        <v>1427</v>
      </c>
      <c r="N54" s="82">
        <f>Tableau1[[#This Row],[Nombre d''élèves visés]]</f>
        <v>92</v>
      </c>
      <c r="O54" s="82">
        <f t="shared" si="0"/>
        <v>460</v>
      </c>
      <c r="P54" s="5">
        <f t="shared" si="1"/>
        <v>540</v>
      </c>
    </row>
    <row r="55" spans="1:16" ht="14" customHeight="1" x14ac:dyDescent="0.35">
      <c r="A55" s="9" t="s">
        <v>1410</v>
      </c>
      <c r="B55" s="23" t="s">
        <v>149</v>
      </c>
      <c r="C55" s="23" t="s">
        <v>1494</v>
      </c>
      <c r="D55" s="8" t="s">
        <v>1238</v>
      </c>
      <c r="E55" s="8"/>
      <c r="F55" s="8" t="s">
        <v>273</v>
      </c>
      <c r="G55" s="8" t="s">
        <v>274</v>
      </c>
      <c r="H55" s="8" t="s">
        <v>275</v>
      </c>
      <c r="I55" s="8" t="s">
        <v>276</v>
      </c>
      <c r="J55" s="19" t="s">
        <v>81</v>
      </c>
      <c r="K55" s="10"/>
      <c r="L55" s="67">
        <v>2993</v>
      </c>
      <c r="M55">
        <v>563</v>
      </c>
      <c r="N55" s="82">
        <f>Tableau1[[#This Row],[Nombre d''élèves visés]]+Tableau1[[#This Row],[Nombre d''employés visés]]</f>
        <v>3556</v>
      </c>
      <c r="O55" s="82">
        <f t="shared" si="0"/>
        <v>17780</v>
      </c>
      <c r="P55" s="5">
        <f t="shared" si="1"/>
        <v>17820</v>
      </c>
    </row>
    <row r="56" spans="1:16" x14ac:dyDescent="0.35">
      <c r="A56" s="9" t="s">
        <v>1411</v>
      </c>
      <c r="B56" s="23" t="s">
        <v>150</v>
      </c>
      <c r="C56" s="23" t="s">
        <v>1494</v>
      </c>
      <c r="D56" s="8" t="s">
        <v>1238</v>
      </c>
      <c r="E56" s="8"/>
      <c r="F56" s="8" t="s">
        <v>277</v>
      </c>
      <c r="G56" s="8"/>
      <c r="H56" s="8" t="s">
        <v>278</v>
      </c>
      <c r="I56" s="8" t="s">
        <v>279</v>
      </c>
      <c r="J56" s="19" t="s">
        <v>372</v>
      </c>
      <c r="K56" s="10"/>
      <c r="L56" s="67">
        <v>1216</v>
      </c>
      <c r="M56">
        <v>294</v>
      </c>
      <c r="N56" s="82">
        <f>Tableau1[[#This Row],[Nombre d''élèves visés]]+Tableau1[[#This Row],[Nombre d''employés visés]]</f>
        <v>1510</v>
      </c>
      <c r="O56" s="82">
        <f t="shared" si="0"/>
        <v>7550</v>
      </c>
      <c r="P56" s="5">
        <f t="shared" si="1"/>
        <v>7560</v>
      </c>
    </row>
    <row r="57" spans="1:16" x14ac:dyDescent="0.35">
      <c r="A57" s="14" t="s">
        <v>1412</v>
      </c>
      <c r="B57" s="23" t="s">
        <v>144</v>
      </c>
      <c r="C57" s="23" t="s">
        <v>1494</v>
      </c>
      <c r="D57" s="8" t="s">
        <v>1238</v>
      </c>
      <c r="E57" s="8"/>
      <c r="F57" s="8" t="s">
        <v>256</v>
      </c>
      <c r="G57" s="8" t="s">
        <v>257</v>
      </c>
      <c r="H57" s="8" t="s">
        <v>258</v>
      </c>
      <c r="I57" s="8" t="s">
        <v>259</v>
      </c>
      <c r="J57" s="19" t="s">
        <v>88</v>
      </c>
      <c r="K57" s="10"/>
      <c r="L57" s="67">
        <v>989</v>
      </c>
      <c r="M57">
        <v>289</v>
      </c>
      <c r="N57" s="82">
        <f>Tableau1[[#This Row],[Nombre d''élèves visés]]+Tableau1[[#This Row],[Nombre d''employés visés]]</f>
        <v>1278</v>
      </c>
      <c r="O57" s="82">
        <f t="shared" si="0"/>
        <v>6390</v>
      </c>
      <c r="P57" s="5">
        <f t="shared" si="1"/>
        <v>6480</v>
      </c>
    </row>
    <row r="58" spans="1:16" s="16" customFormat="1" x14ac:dyDescent="0.35">
      <c r="A58" s="11" t="s">
        <v>1413</v>
      </c>
      <c r="B58" s="8" t="s">
        <v>1414</v>
      </c>
      <c r="C58" s="8" t="s">
        <v>1497</v>
      </c>
      <c r="D58" s="8" t="s">
        <v>1237</v>
      </c>
      <c r="E58" s="8"/>
      <c r="F58" s="8"/>
      <c r="G58" s="8"/>
      <c r="H58" s="8"/>
      <c r="I58" s="8"/>
      <c r="J58" s="19"/>
      <c r="K58" s="10"/>
      <c r="L58" s="73">
        <v>211</v>
      </c>
      <c r="M58" s="16" t="s">
        <v>1427</v>
      </c>
      <c r="N58" s="82">
        <f>Tableau1[[#This Row],[Nombre d''élèves visés]]</f>
        <v>211</v>
      </c>
      <c r="O58" s="82">
        <f t="shared" si="0"/>
        <v>1055</v>
      </c>
      <c r="P58" s="5">
        <f t="shared" si="1"/>
        <v>1080</v>
      </c>
    </row>
    <row r="59" spans="1:16" s="16" customFormat="1" x14ac:dyDescent="0.35">
      <c r="A59" s="11" t="s">
        <v>1415</v>
      </c>
      <c r="B59" s="8" t="s">
        <v>1416</v>
      </c>
      <c r="C59" s="8" t="s">
        <v>1497</v>
      </c>
      <c r="D59" s="8" t="s">
        <v>1237</v>
      </c>
      <c r="E59" s="8"/>
      <c r="F59" s="8"/>
      <c r="G59" s="8"/>
      <c r="H59" s="8"/>
      <c r="I59" s="8"/>
      <c r="J59" s="19"/>
      <c r="K59" s="10"/>
      <c r="L59" s="69">
        <v>34</v>
      </c>
      <c r="M59" s="16" t="s">
        <v>1427</v>
      </c>
      <c r="N59" s="82">
        <f>Tableau1[[#This Row],[Nombre d''élèves visés]]</f>
        <v>34</v>
      </c>
      <c r="O59" s="82">
        <f t="shared" si="0"/>
        <v>170</v>
      </c>
      <c r="P59" s="5">
        <v>540</v>
      </c>
    </row>
    <row r="60" spans="1:16" x14ac:dyDescent="0.35">
      <c r="A60" s="9" t="s">
        <v>1417</v>
      </c>
      <c r="B60" s="23" t="s">
        <v>153</v>
      </c>
      <c r="C60" s="23" t="s">
        <v>1494</v>
      </c>
      <c r="D60" s="8" t="s">
        <v>1238</v>
      </c>
      <c r="E60" s="8"/>
      <c r="F60" s="8" t="s">
        <v>287</v>
      </c>
      <c r="G60" s="8" t="s">
        <v>288</v>
      </c>
      <c r="H60" s="8" t="s">
        <v>289</v>
      </c>
      <c r="I60" s="8" t="s">
        <v>290</v>
      </c>
      <c r="J60" s="19" t="s">
        <v>373</v>
      </c>
      <c r="K60" s="10"/>
      <c r="L60" s="67">
        <v>1122</v>
      </c>
      <c r="M60">
        <v>282</v>
      </c>
      <c r="N60" s="82">
        <f>Tableau1[[#This Row],[Nombre d''élèves visés]]+Tableau1[[#This Row],[Nombre d''employés visés]]</f>
        <v>1404</v>
      </c>
      <c r="O60" s="82">
        <f t="shared" si="0"/>
        <v>7020</v>
      </c>
      <c r="P60" s="5">
        <f t="shared" si="1"/>
        <v>7020</v>
      </c>
    </row>
    <row r="61" spans="1:16" s="16" customFormat="1" x14ac:dyDescent="0.35">
      <c r="A61" s="9" t="s">
        <v>1418</v>
      </c>
      <c r="B61" s="8" t="s">
        <v>1419</v>
      </c>
      <c r="C61" s="8" t="s">
        <v>1497</v>
      </c>
      <c r="D61" s="8" t="s">
        <v>1237</v>
      </c>
      <c r="E61" s="8"/>
      <c r="F61" s="8"/>
      <c r="G61" s="8"/>
      <c r="H61" s="8"/>
      <c r="I61" s="8"/>
      <c r="J61" s="19"/>
      <c r="K61" s="10"/>
      <c r="L61" s="69">
        <v>176</v>
      </c>
      <c r="M61" s="16" t="s">
        <v>1427</v>
      </c>
      <c r="N61" s="82">
        <f>Tableau1[[#This Row],[Nombre d''élèves visés]]</f>
        <v>176</v>
      </c>
      <c r="O61" s="82">
        <f t="shared" si="0"/>
        <v>880</v>
      </c>
      <c r="P61" s="5">
        <f t="shared" si="1"/>
        <v>1080</v>
      </c>
    </row>
    <row r="62" spans="1:16" x14ac:dyDescent="0.35">
      <c r="A62" s="9" t="s">
        <v>1420</v>
      </c>
      <c r="B62" s="23" t="s">
        <v>155</v>
      </c>
      <c r="C62" s="23" t="s">
        <v>1494</v>
      </c>
      <c r="D62" s="8" t="s">
        <v>1238</v>
      </c>
      <c r="E62" s="8"/>
      <c r="F62" s="8" t="s">
        <v>294</v>
      </c>
      <c r="G62" s="8" t="s">
        <v>295</v>
      </c>
      <c r="H62" s="8" t="s">
        <v>296</v>
      </c>
      <c r="I62" s="8" t="s">
        <v>297</v>
      </c>
      <c r="J62" s="19" t="s">
        <v>375</v>
      </c>
      <c r="K62" s="10"/>
      <c r="L62" s="67">
        <v>1993</v>
      </c>
      <c r="M62">
        <v>350</v>
      </c>
      <c r="N62" s="82">
        <f>Tableau1[[#This Row],[Nombre d''élèves visés]]+Tableau1[[#This Row],[Nombre d''employés visés]]</f>
        <v>2343</v>
      </c>
      <c r="O62" s="82">
        <f t="shared" si="0"/>
        <v>11715</v>
      </c>
      <c r="P62" s="5">
        <f t="shared" si="1"/>
        <v>11880</v>
      </c>
    </row>
    <row r="63" spans="1:16" s="16" customFormat="1" x14ac:dyDescent="0.35">
      <c r="A63" s="9" t="s">
        <v>1421</v>
      </c>
      <c r="B63" s="8" t="s">
        <v>1422</v>
      </c>
      <c r="C63" s="8" t="s">
        <v>1497</v>
      </c>
      <c r="D63" s="8" t="s">
        <v>1237</v>
      </c>
      <c r="E63" s="8"/>
      <c r="F63" s="8"/>
      <c r="G63" s="8"/>
      <c r="H63" s="8"/>
      <c r="I63" s="8"/>
      <c r="J63" s="19"/>
      <c r="K63" s="10"/>
      <c r="L63" s="69">
        <v>46</v>
      </c>
      <c r="M63" s="16">
        <v>34</v>
      </c>
      <c r="N63" s="82">
        <f>Tableau1[[#This Row],[Nombre d''élèves visés]]+Tableau1[[#This Row],[Nombre d''employés visés]]</f>
        <v>80</v>
      </c>
      <c r="O63" s="82">
        <f t="shared" si="0"/>
        <v>400</v>
      </c>
      <c r="P63" s="5">
        <f t="shared" si="1"/>
        <v>540</v>
      </c>
    </row>
    <row r="64" spans="1:16" s="16" customFormat="1" x14ac:dyDescent="0.35">
      <c r="A64" s="9" t="s">
        <v>1423</v>
      </c>
      <c r="B64" s="8" t="s">
        <v>1424</v>
      </c>
      <c r="C64" s="8" t="s">
        <v>1497</v>
      </c>
      <c r="D64" s="8" t="s">
        <v>1237</v>
      </c>
      <c r="E64" s="8"/>
      <c r="F64" s="8"/>
      <c r="G64" s="8"/>
      <c r="H64" s="8"/>
      <c r="I64" s="8"/>
      <c r="J64" s="19"/>
      <c r="K64" s="10"/>
      <c r="L64" s="73">
        <v>110</v>
      </c>
      <c r="M64" s="16">
        <v>33</v>
      </c>
      <c r="N64" s="82">
        <f>Tableau1[[#This Row],[Nombre d''élèves visés]]+Tableau1[[#This Row],[Nombre d''employés visés]]</f>
        <v>143</v>
      </c>
      <c r="O64" s="82">
        <f t="shared" si="0"/>
        <v>715</v>
      </c>
      <c r="P64" s="82">
        <f>MROUND(O64,540)+540</f>
        <v>1080</v>
      </c>
    </row>
    <row r="65" spans="1:16" s="16" customFormat="1" x14ac:dyDescent="0.35">
      <c r="A65" s="9" t="s">
        <v>1425</v>
      </c>
      <c r="B65" s="8" t="s">
        <v>1426</v>
      </c>
      <c r="C65" s="8" t="s">
        <v>1497</v>
      </c>
      <c r="D65" s="8" t="s">
        <v>1237</v>
      </c>
      <c r="E65" s="8"/>
      <c r="F65" s="8"/>
      <c r="G65" s="8"/>
      <c r="H65" s="8"/>
      <c r="I65" s="8"/>
      <c r="J65" s="19"/>
      <c r="K65" s="10"/>
      <c r="L65" s="69" t="s">
        <v>1427</v>
      </c>
      <c r="M65" s="16">
        <v>10</v>
      </c>
      <c r="N65" s="82">
        <f>Tableau1[[#This Row],[Nombre d''employés visés]]</f>
        <v>10</v>
      </c>
      <c r="O65" s="82">
        <f t="shared" si="0"/>
        <v>50</v>
      </c>
      <c r="P65" s="5"/>
    </row>
    <row r="66" spans="1:16" s="16" customFormat="1" x14ac:dyDescent="0.35">
      <c r="A66" s="9" t="s">
        <v>1428</v>
      </c>
      <c r="B66" s="8" t="s">
        <v>1429</v>
      </c>
      <c r="C66" s="8" t="s">
        <v>1497</v>
      </c>
      <c r="D66" s="8" t="s">
        <v>1237</v>
      </c>
      <c r="E66" s="8"/>
      <c r="F66" s="8"/>
      <c r="G66" s="8"/>
      <c r="H66" s="8"/>
      <c r="I66" s="8"/>
      <c r="J66" s="19"/>
      <c r="K66" s="10"/>
      <c r="L66" s="73" t="s">
        <v>1427</v>
      </c>
      <c r="M66" s="16">
        <v>19</v>
      </c>
      <c r="N66" s="82">
        <f>Tableau1[[#This Row],[Nombre d''employés visés]]</f>
        <v>19</v>
      </c>
      <c r="O66" s="82">
        <f t="shared" si="0"/>
        <v>95</v>
      </c>
      <c r="P66" s="5"/>
    </row>
    <row r="67" spans="1:16" s="16" customFormat="1" x14ac:dyDescent="0.35">
      <c r="A67" s="9" t="s">
        <v>1430</v>
      </c>
      <c r="B67" s="8" t="s">
        <v>1431</v>
      </c>
      <c r="C67" s="8" t="s">
        <v>1497</v>
      </c>
      <c r="D67" s="8" t="s">
        <v>1237</v>
      </c>
      <c r="E67" s="8"/>
      <c r="F67" s="8"/>
      <c r="G67" s="8"/>
      <c r="H67" s="8"/>
      <c r="I67" s="8"/>
      <c r="J67" s="19"/>
      <c r="K67" s="10"/>
      <c r="L67" s="69" t="s">
        <v>1427</v>
      </c>
      <c r="M67" s="16">
        <v>44</v>
      </c>
      <c r="N67" s="82">
        <f>Tableau1[[#This Row],[Nombre d''employés visés]]</f>
        <v>44</v>
      </c>
      <c r="O67" s="82">
        <f t="shared" ref="O67:O111" si="3">N67*5</f>
        <v>220</v>
      </c>
      <c r="P67" s="5">
        <f t="shared" ref="P67:P111" si="4">MROUND(O67,540)</f>
        <v>0</v>
      </c>
    </row>
    <row r="68" spans="1:16" x14ac:dyDescent="0.35">
      <c r="A68" s="9" t="s">
        <v>1432</v>
      </c>
      <c r="B68" s="23" t="s">
        <v>167</v>
      </c>
      <c r="C68" s="23" t="s">
        <v>1494</v>
      </c>
      <c r="D68" s="8" t="s">
        <v>1238</v>
      </c>
      <c r="E68" s="8"/>
      <c r="F68" s="8" t="s">
        <v>335</v>
      </c>
      <c r="G68" s="8"/>
      <c r="H68" s="8" t="s">
        <v>44</v>
      </c>
      <c r="I68" s="8" t="s">
        <v>336</v>
      </c>
      <c r="J68" s="19" t="s">
        <v>381</v>
      </c>
      <c r="K68" s="10"/>
      <c r="L68" s="67">
        <v>6669</v>
      </c>
      <c r="M68">
        <v>973</v>
      </c>
      <c r="N68" s="82">
        <f>Tableau1[[#This Row],[Nombre d''élèves visés]]+Tableau1[[#This Row],[Nombre d''employés visés]]</f>
        <v>7642</v>
      </c>
      <c r="O68" s="82">
        <f t="shared" si="3"/>
        <v>38210</v>
      </c>
      <c r="P68" s="5">
        <f t="shared" si="4"/>
        <v>38340</v>
      </c>
    </row>
    <row r="69" spans="1:16" x14ac:dyDescent="0.35">
      <c r="A69" s="9" t="s">
        <v>1433</v>
      </c>
      <c r="B69" s="23" t="s">
        <v>147</v>
      </c>
      <c r="C69" s="23" t="s">
        <v>1494</v>
      </c>
      <c r="D69" s="8" t="s">
        <v>1238</v>
      </c>
      <c r="E69" s="8"/>
      <c r="F69" s="8" t="s">
        <v>267</v>
      </c>
      <c r="G69" s="8"/>
      <c r="H69" s="8" t="s">
        <v>268</v>
      </c>
      <c r="I69" s="8" t="s">
        <v>269</v>
      </c>
      <c r="J69" s="19" t="s">
        <v>370</v>
      </c>
      <c r="K69" s="10"/>
      <c r="L69" s="67">
        <v>887</v>
      </c>
      <c r="M69">
        <v>262</v>
      </c>
      <c r="N69" s="82">
        <f>Tableau1[[#This Row],[Nombre d''élèves visés]]+Tableau1[[#This Row],[Nombre d''employés visés]]</f>
        <v>1149</v>
      </c>
      <c r="O69" s="82">
        <f t="shared" si="3"/>
        <v>5745</v>
      </c>
      <c r="P69" s="5">
        <f t="shared" si="4"/>
        <v>5940</v>
      </c>
    </row>
    <row r="70" spans="1:16" s="16" customFormat="1" x14ac:dyDescent="0.35">
      <c r="A70" s="9" t="s">
        <v>1434</v>
      </c>
      <c r="B70" s="8" t="s">
        <v>1435</v>
      </c>
      <c r="C70" s="8" t="s">
        <v>1497</v>
      </c>
      <c r="D70" s="8" t="s">
        <v>1237</v>
      </c>
      <c r="E70" s="8"/>
      <c r="F70" s="8"/>
      <c r="G70" s="8"/>
      <c r="H70" s="8"/>
      <c r="I70" s="8"/>
      <c r="J70" s="19"/>
      <c r="K70" s="10"/>
      <c r="L70" s="73">
        <v>69</v>
      </c>
      <c r="M70" s="16" t="s">
        <v>1427</v>
      </c>
      <c r="N70" s="82">
        <f>Tableau1[[#This Row],[Nombre d''élèves visés]]</f>
        <v>69</v>
      </c>
      <c r="O70" s="82">
        <f t="shared" si="3"/>
        <v>345</v>
      </c>
      <c r="P70" s="5">
        <f t="shared" si="4"/>
        <v>540</v>
      </c>
    </row>
    <row r="71" spans="1:16" x14ac:dyDescent="0.35">
      <c r="A71" s="14" t="s">
        <v>1436</v>
      </c>
      <c r="B71" s="23" t="s">
        <v>129</v>
      </c>
      <c r="C71" s="23" t="s">
        <v>1494</v>
      </c>
      <c r="D71" s="8" t="s">
        <v>1238</v>
      </c>
      <c r="E71" s="8"/>
      <c r="F71" s="8" t="s">
        <v>203</v>
      </c>
      <c r="G71" s="8" t="s">
        <v>204</v>
      </c>
      <c r="H71" s="8" t="s">
        <v>205</v>
      </c>
      <c r="I71" s="8" t="s">
        <v>206</v>
      </c>
      <c r="J71" s="19" t="s">
        <v>359</v>
      </c>
      <c r="K71" s="13"/>
      <c r="L71" s="67">
        <v>4791</v>
      </c>
      <c r="M71">
        <v>722</v>
      </c>
      <c r="N71" s="82">
        <f>Tableau1[[#This Row],[Nombre d''élèves visés]]+Tableau1[[#This Row],[Nombre d''employés visés]]</f>
        <v>5513</v>
      </c>
      <c r="O71" s="82">
        <f t="shared" si="3"/>
        <v>27565</v>
      </c>
      <c r="P71" s="82">
        <f>MROUND(O71,540)+540</f>
        <v>28080</v>
      </c>
    </row>
    <row r="72" spans="1:16" s="16" customFormat="1" x14ac:dyDescent="0.35">
      <c r="A72" s="11" t="s">
        <v>1437</v>
      </c>
      <c r="B72" s="8" t="s">
        <v>1438</v>
      </c>
      <c r="C72" s="8" t="s">
        <v>1497</v>
      </c>
      <c r="D72" s="8" t="s">
        <v>1237</v>
      </c>
      <c r="E72" s="8"/>
      <c r="F72" s="8"/>
      <c r="G72" s="8"/>
      <c r="H72" s="8"/>
      <c r="I72" s="8"/>
      <c r="J72" s="19"/>
      <c r="K72" s="49"/>
      <c r="L72" s="73">
        <v>239</v>
      </c>
      <c r="M72" s="16">
        <v>49</v>
      </c>
      <c r="N72" s="82">
        <f>Tableau1[[#This Row],[Nombre d''élèves visés]]+Tableau1[[#This Row],[Nombre d''employés visés]]</f>
        <v>288</v>
      </c>
      <c r="O72" s="82">
        <f t="shared" si="3"/>
        <v>1440</v>
      </c>
      <c r="P72" s="5">
        <f t="shared" si="4"/>
        <v>1620</v>
      </c>
    </row>
    <row r="73" spans="1:16" s="16" customFormat="1" x14ac:dyDescent="0.35">
      <c r="A73" s="11" t="s">
        <v>1439</v>
      </c>
      <c r="B73" s="8" t="s">
        <v>1440</v>
      </c>
      <c r="C73" s="8" t="s">
        <v>1497</v>
      </c>
      <c r="D73" s="8" t="s">
        <v>1237</v>
      </c>
      <c r="E73" s="8"/>
      <c r="F73" s="8"/>
      <c r="G73" s="8"/>
      <c r="H73" s="8"/>
      <c r="I73" s="8"/>
      <c r="J73" s="19"/>
      <c r="K73" s="49"/>
      <c r="L73" s="69">
        <v>168</v>
      </c>
      <c r="M73" s="16">
        <v>32</v>
      </c>
      <c r="N73" s="82">
        <f>Tableau1[[#This Row],[Nombre d''élèves visés]]+Tableau1[[#This Row],[Nombre d''employés visés]]</f>
        <v>200</v>
      </c>
      <c r="O73" s="82">
        <f t="shared" si="3"/>
        <v>1000</v>
      </c>
      <c r="P73" s="5">
        <f t="shared" si="4"/>
        <v>1080</v>
      </c>
    </row>
    <row r="74" spans="1:16" x14ac:dyDescent="0.35">
      <c r="A74" s="14" t="s">
        <v>1441</v>
      </c>
      <c r="B74" s="23" t="s">
        <v>137</v>
      </c>
      <c r="C74" s="23" t="s">
        <v>1494</v>
      </c>
      <c r="D74" s="8" t="s">
        <v>1238</v>
      </c>
      <c r="E74" s="8"/>
      <c r="F74" s="8" t="s">
        <v>232</v>
      </c>
      <c r="G74" s="8" t="s">
        <v>233</v>
      </c>
      <c r="H74" s="8" t="s">
        <v>234</v>
      </c>
      <c r="I74" s="8" t="s">
        <v>235</v>
      </c>
      <c r="J74" s="19" t="s">
        <v>81</v>
      </c>
      <c r="K74" s="13"/>
      <c r="L74" s="67">
        <v>3497</v>
      </c>
      <c r="M74">
        <v>494</v>
      </c>
      <c r="N74" s="82">
        <f>Tableau1[[#This Row],[Nombre d''élèves visés]]+Tableau1[[#This Row],[Nombre d''employés visés]]</f>
        <v>3991</v>
      </c>
      <c r="O74" s="82">
        <f t="shared" si="3"/>
        <v>19955</v>
      </c>
      <c r="P74" s="5">
        <f t="shared" si="4"/>
        <v>19980</v>
      </c>
    </row>
    <row r="75" spans="1:16" x14ac:dyDescent="0.35">
      <c r="A75" s="9" t="s">
        <v>1442</v>
      </c>
      <c r="B75" s="23" t="s">
        <v>158</v>
      </c>
      <c r="C75" s="23" t="s">
        <v>1494</v>
      </c>
      <c r="D75" s="8" t="s">
        <v>1238</v>
      </c>
      <c r="E75" s="8"/>
      <c r="F75" s="8" t="s">
        <v>304</v>
      </c>
      <c r="G75" s="8" t="s">
        <v>17</v>
      </c>
      <c r="H75" s="8" t="s">
        <v>34</v>
      </c>
      <c r="I75" s="8" t="s">
        <v>305</v>
      </c>
      <c r="J75" s="19" t="s">
        <v>377</v>
      </c>
      <c r="K75" s="10"/>
      <c r="L75" s="67">
        <v>8856</v>
      </c>
      <c r="M75">
        <v>984</v>
      </c>
      <c r="N75" s="82">
        <f>Tableau1[[#This Row],[Nombre d''élèves visés]]+Tableau1[[#This Row],[Nombre d''employés visés]]</f>
        <v>9840</v>
      </c>
      <c r="O75" s="82">
        <f t="shared" si="3"/>
        <v>49200</v>
      </c>
      <c r="P75" s="82">
        <f>MROUND(O75,540)+540</f>
        <v>49680</v>
      </c>
    </row>
    <row r="76" spans="1:16" x14ac:dyDescent="0.35">
      <c r="A76" s="9" t="s">
        <v>1443</v>
      </c>
      <c r="B76" s="23" t="s">
        <v>148</v>
      </c>
      <c r="C76" s="23" t="s">
        <v>1494</v>
      </c>
      <c r="D76" s="8" t="s">
        <v>1238</v>
      </c>
      <c r="E76" s="8"/>
      <c r="F76" s="8" t="s">
        <v>270</v>
      </c>
      <c r="G76" s="8"/>
      <c r="H76" s="8" t="s">
        <v>271</v>
      </c>
      <c r="I76" s="8" t="s">
        <v>272</v>
      </c>
      <c r="J76" s="19" t="s">
        <v>371</v>
      </c>
      <c r="K76" s="10"/>
      <c r="L76" s="67">
        <v>819</v>
      </c>
      <c r="M76">
        <v>237</v>
      </c>
      <c r="N76" s="82">
        <f>Tableau1[[#This Row],[Nombre d''élèves visés]]+Tableau1[[#This Row],[Nombre d''employés visés]]</f>
        <v>1056</v>
      </c>
      <c r="O76" s="82">
        <f t="shared" si="3"/>
        <v>5280</v>
      </c>
      <c r="P76" s="5">
        <f t="shared" si="4"/>
        <v>5400</v>
      </c>
    </row>
    <row r="77" spans="1:16" x14ac:dyDescent="0.35">
      <c r="A77" s="9" t="s">
        <v>1444</v>
      </c>
      <c r="B77" s="23" t="s">
        <v>151</v>
      </c>
      <c r="C77" s="23" t="s">
        <v>1494</v>
      </c>
      <c r="D77" s="8" t="s">
        <v>1238</v>
      </c>
      <c r="E77" s="8"/>
      <c r="F77" s="8" t="s">
        <v>280</v>
      </c>
      <c r="G77" s="8"/>
      <c r="H77" s="8" t="s">
        <v>281</v>
      </c>
      <c r="I77" s="8" t="s">
        <v>282</v>
      </c>
      <c r="J77" s="19" t="s">
        <v>89</v>
      </c>
      <c r="K77" s="10"/>
      <c r="L77" s="67">
        <v>708</v>
      </c>
      <c r="M77">
        <v>214</v>
      </c>
      <c r="N77" s="82">
        <f>Tableau1[[#This Row],[Nombre d''élèves visés]]+Tableau1[[#This Row],[Nombre d''employés visés]]</f>
        <v>922</v>
      </c>
      <c r="O77" s="82">
        <f t="shared" si="3"/>
        <v>4610</v>
      </c>
      <c r="P77" s="5">
        <f t="shared" si="4"/>
        <v>4860</v>
      </c>
    </row>
    <row r="78" spans="1:16" x14ac:dyDescent="0.35">
      <c r="A78" s="14" t="s">
        <v>1445</v>
      </c>
      <c r="B78" s="23" t="s">
        <v>142</v>
      </c>
      <c r="C78" s="23" t="s">
        <v>1494</v>
      </c>
      <c r="D78" s="8" t="s">
        <v>1238</v>
      </c>
      <c r="E78" s="8"/>
      <c r="F78" s="8" t="s">
        <v>249</v>
      </c>
      <c r="G78" s="8" t="s">
        <v>250</v>
      </c>
      <c r="H78" s="8" t="s">
        <v>251</v>
      </c>
      <c r="I78" s="8" t="s">
        <v>252</v>
      </c>
      <c r="J78" s="19" t="s">
        <v>366</v>
      </c>
      <c r="K78" s="13"/>
      <c r="L78" s="67">
        <v>1268</v>
      </c>
      <c r="M78">
        <v>294</v>
      </c>
      <c r="N78" s="82">
        <f>Tableau1[[#This Row],[Nombre d''élèves visés]]+Tableau1[[#This Row],[Nombre d''employés visés]]</f>
        <v>1562</v>
      </c>
      <c r="O78" s="82">
        <f t="shared" si="3"/>
        <v>7810</v>
      </c>
      <c r="P78" s="82">
        <f>MROUND(O78,540)+540</f>
        <v>8100</v>
      </c>
    </row>
    <row r="79" spans="1:16" x14ac:dyDescent="0.35">
      <c r="A79" s="14" t="s">
        <v>1446</v>
      </c>
      <c r="B79" s="23" t="s">
        <v>126</v>
      </c>
      <c r="C79" s="23" t="s">
        <v>1494</v>
      </c>
      <c r="D79" s="8" t="s">
        <v>1238</v>
      </c>
      <c r="E79" s="8"/>
      <c r="F79" s="8" t="s">
        <v>194</v>
      </c>
      <c r="G79" s="8" t="s">
        <v>195</v>
      </c>
      <c r="H79" s="8" t="s">
        <v>37</v>
      </c>
      <c r="I79" s="8" t="s">
        <v>196</v>
      </c>
      <c r="J79" s="19" t="s">
        <v>357</v>
      </c>
      <c r="K79" s="13"/>
      <c r="L79" s="67">
        <v>2163</v>
      </c>
      <c r="M79">
        <v>486</v>
      </c>
      <c r="N79" s="82">
        <f>Tableau1[[#This Row],[Nombre d''élèves visés]]+Tableau1[[#This Row],[Nombre d''employés visés]]</f>
        <v>2649</v>
      </c>
      <c r="O79" s="82">
        <f t="shared" si="3"/>
        <v>13245</v>
      </c>
      <c r="P79" s="5">
        <f t="shared" si="4"/>
        <v>13500</v>
      </c>
    </row>
    <row r="80" spans="1:16" x14ac:dyDescent="0.35">
      <c r="A80" s="9" t="s">
        <v>1447</v>
      </c>
      <c r="B80" s="23" t="s">
        <v>160</v>
      </c>
      <c r="C80" s="23" t="s">
        <v>1494</v>
      </c>
      <c r="D80" s="8" t="s">
        <v>1238</v>
      </c>
      <c r="E80" s="8"/>
      <c r="F80" s="8" t="s">
        <v>310</v>
      </c>
      <c r="G80" s="8" t="s">
        <v>311</v>
      </c>
      <c r="H80" s="8" t="s">
        <v>312</v>
      </c>
      <c r="I80" s="8" t="s">
        <v>313</v>
      </c>
      <c r="J80" s="19" t="s">
        <v>379</v>
      </c>
      <c r="K80" s="10"/>
      <c r="L80" s="67">
        <v>3172</v>
      </c>
      <c r="M80">
        <v>698</v>
      </c>
      <c r="N80" s="82">
        <f>Tableau1[[#This Row],[Nombre d''élèves visés]]+Tableau1[[#This Row],[Nombre d''employés visés]]</f>
        <v>3870</v>
      </c>
      <c r="O80" s="82">
        <f t="shared" si="3"/>
        <v>19350</v>
      </c>
      <c r="P80" s="5">
        <f t="shared" si="4"/>
        <v>19440</v>
      </c>
    </row>
    <row r="81" spans="1:16" x14ac:dyDescent="0.35">
      <c r="A81" s="14" t="s">
        <v>1448</v>
      </c>
      <c r="B81" s="23" t="s">
        <v>134</v>
      </c>
      <c r="C81" s="23" t="s">
        <v>1494</v>
      </c>
      <c r="D81" s="8" t="s">
        <v>1238</v>
      </c>
      <c r="E81" s="8"/>
      <c r="F81" s="8" t="s">
        <v>222</v>
      </c>
      <c r="G81" s="8" t="s">
        <v>223</v>
      </c>
      <c r="H81" s="8" t="s">
        <v>224</v>
      </c>
      <c r="I81" s="8" t="s">
        <v>225</v>
      </c>
      <c r="J81" s="19" t="s">
        <v>361</v>
      </c>
      <c r="K81" s="13"/>
      <c r="L81" s="67">
        <v>1018</v>
      </c>
      <c r="M81">
        <v>279</v>
      </c>
      <c r="N81" s="82">
        <f>Tableau1[[#This Row],[Nombre d''élèves visés]]+Tableau1[[#This Row],[Nombre d''employés visés]]</f>
        <v>1297</v>
      </c>
      <c r="O81" s="82">
        <f t="shared" si="3"/>
        <v>6485</v>
      </c>
      <c r="P81" s="5">
        <f>MROUND(O81,540)</f>
        <v>6480</v>
      </c>
    </row>
    <row r="82" spans="1:16" s="16" customFormat="1" x14ac:dyDescent="0.35">
      <c r="A82" s="11" t="s">
        <v>1449</v>
      </c>
      <c r="B82" s="8" t="s">
        <v>1450</v>
      </c>
      <c r="C82" s="8" t="s">
        <v>1497</v>
      </c>
      <c r="D82" s="8" t="s">
        <v>1237</v>
      </c>
      <c r="E82" s="8"/>
      <c r="F82" s="8"/>
      <c r="G82" s="8"/>
      <c r="H82" s="8"/>
      <c r="I82" s="8"/>
      <c r="J82" s="19"/>
      <c r="K82" s="49"/>
      <c r="L82" s="73">
        <v>118</v>
      </c>
      <c r="M82" s="16">
        <v>62</v>
      </c>
      <c r="N82" s="82">
        <f>Tableau1[[#This Row],[Nombre d''élèves visés]]+Tableau1[[#This Row],[Nombre d''employés visés]]</f>
        <v>180</v>
      </c>
      <c r="O82" s="82">
        <f t="shared" si="3"/>
        <v>900</v>
      </c>
      <c r="P82" s="5">
        <f t="shared" si="4"/>
        <v>1080</v>
      </c>
    </row>
    <row r="83" spans="1:16" s="16" customFormat="1" x14ac:dyDescent="0.35">
      <c r="A83" s="11" t="s">
        <v>1451</v>
      </c>
      <c r="B83" s="8" t="s">
        <v>1452</v>
      </c>
      <c r="C83" s="8" t="s">
        <v>1497</v>
      </c>
      <c r="D83" s="8" t="s">
        <v>1237</v>
      </c>
      <c r="E83" s="8"/>
      <c r="F83" s="8"/>
      <c r="G83" s="8"/>
      <c r="H83" s="8"/>
      <c r="I83" s="8"/>
      <c r="J83" s="19"/>
      <c r="K83" s="49"/>
      <c r="L83" s="69">
        <v>140</v>
      </c>
      <c r="M83" s="16" t="s">
        <v>1427</v>
      </c>
      <c r="N83" s="82">
        <f>Tableau1[[#This Row],[Nombre d''élèves visés]]</f>
        <v>140</v>
      </c>
      <c r="O83" s="82">
        <f t="shared" si="3"/>
        <v>700</v>
      </c>
      <c r="P83" s="5">
        <f t="shared" si="4"/>
        <v>540</v>
      </c>
    </row>
    <row r="84" spans="1:16" s="16" customFormat="1" x14ac:dyDescent="0.35">
      <c r="A84" s="11" t="s">
        <v>1453</v>
      </c>
      <c r="B84" s="8" t="s">
        <v>1454</v>
      </c>
      <c r="C84" s="8" t="s">
        <v>1497</v>
      </c>
      <c r="D84" s="8" t="s">
        <v>1237</v>
      </c>
      <c r="E84" s="8"/>
      <c r="F84" s="8"/>
      <c r="G84" s="8"/>
      <c r="H84" s="8"/>
      <c r="I84" s="8"/>
      <c r="J84" s="19"/>
      <c r="K84" s="49"/>
      <c r="L84" s="73">
        <v>265</v>
      </c>
      <c r="M84" s="16">
        <v>42</v>
      </c>
      <c r="N84" s="82">
        <f>Tableau1[[#This Row],[Nombre d''élèves visés]]+Tableau1[[#This Row],[Nombre d''employés visés]]</f>
        <v>307</v>
      </c>
      <c r="O84" s="82">
        <f t="shared" si="3"/>
        <v>1535</v>
      </c>
      <c r="P84" s="5">
        <f t="shared" si="4"/>
        <v>1620</v>
      </c>
    </row>
    <row r="85" spans="1:16" s="16" customFormat="1" x14ac:dyDescent="0.35">
      <c r="A85" s="11" t="s">
        <v>1455</v>
      </c>
      <c r="B85" s="8" t="s">
        <v>1456</v>
      </c>
      <c r="C85" s="8" t="s">
        <v>1497</v>
      </c>
      <c r="D85" s="8" t="s">
        <v>1237</v>
      </c>
      <c r="E85" s="8"/>
      <c r="F85" s="8"/>
      <c r="G85" s="8"/>
      <c r="H85" s="8"/>
      <c r="I85" s="8"/>
      <c r="J85" s="19"/>
      <c r="K85" s="49"/>
      <c r="L85" s="69">
        <v>17</v>
      </c>
      <c r="M85" s="16" t="s">
        <v>1427</v>
      </c>
      <c r="N85" s="82">
        <f>Tableau1[[#This Row],[Nombre d''élèves visés]]</f>
        <v>17</v>
      </c>
      <c r="O85" s="82">
        <f t="shared" si="3"/>
        <v>85</v>
      </c>
      <c r="P85" s="5">
        <f t="shared" si="4"/>
        <v>0</v>
      </c>
    </row>
    <row r="86" spans="1:16" x14ac:dyDescent="0.35">
      <c r="A86" s="9" t="s">
        <v>1457</v>
      </c>
      <c r="B86" s="23" t="s">
        <v>169</v>
      </c>
      <c r="C86" s="23" t="s">
        <v>1494</v>
      </c>
      <c r="D86" s="8" t="s">
        <v>1238</v>
      </c>
      <c r="E86" s="8"/>
      <c r="F86" s="8" t="s">
        <v>341</v>
      </c>
      <c r="G86" s="8"/>
      <c r="H86" s="8" t="s">
        <v>342</v>
      </c>
      <c r="I86" s="8" t="s">
        <v>343</v>
      </c>
      <c r="J86" s="19" t="s">
        <v>382</v>
      </c>
      <c r="K86" s="10"/>
      <c r="L86" s="67">
        <v>10313</v>
      </c>
      <c r="M86">
        <v>1221</v>
      </c>
      <c r="N86" s="82">
        <f>Tableau1[[#This Row],[Nombre d''élèves visés]]+Tableau1[[#This Row],[Nombre d''employés visés]]</f>
        <v>11534</v>
      </c>
      <c r="O86" s="82">
        <f t="shared" si="3"/>
        <v>57670</v>
      </c>
      <c r="P86" s="5">
        <f t="shared" si="4"/>
        <v>57780</v>
      </c>
    </row>
    <row r="87" spans="1:16" x14ac:dyDescent="0.35">
      <c r="A87" s="9" t="s">
        <v>1458</v>
      </c>
      <c r="B87" s="23" t="s">
        <v>171</v>
      </c>
      <c r="C87" s="23" t="s">
        <v>1494</v>
      </c>
      <c r="D87" s="8" t="s">
        <v>1238</v>
      </c>
      <c r="E87" s="8"/>
      <c r="F87" s="8" t="s">
        <v>346</v>
      </c>
      <c r="G87" s="8"/>
      <c r="H87" s="8" t="s">
        <v>347</v>
      </c>
      <c r="I87" s="8" t="s">
        <v>348</v>
      </c>
      <c r="J87" s="19" t="s">
        <v>384</v>
      </c>
      <c r="K87" s="10"/>
      <c r="L87" s="67">
        <v>7527</v>
      </c>
      <c r="M87">
        <v>1002</v>
      </c>
      <c r="N87" s="82">
        <f>Tableau1[[#This Row],[Nombre d''élèves visés]]+Tableau1[[#This Row],[Nombre d''employés visés]]</f>
        <v>8529</v>
      </c>
      <c r="O87" s="82">
        <f t="shared" si="3"/>
        <v>42645</v>
      </c>
      <c r="P87" s="5">
        <f t="shared" si="4"/>
        <v>42660</v>
      </c>
    </row>
    <row r="88" spans="1:16" x14ac:dyDescent="0.35">
      <c r="A88" s="14" t="s">
        <v>1476</v>
      </c>
      <c r="B88" s="8" t="s">
        <v>135</v>
      </c>
      <c r="C88" s="8" t="s">
        <v>1497</v>
      </c>
      <c r="D88" s="8" t="s">
        <v>1237</v>
      </c>
      <c r="E88" s="8"/>
      <c r="F88" s="8" t="s">
        <v>226</v>
      </c>
      <c r="G88" s="8"/>
      <c r="H88" s="8" t="s">
        <v>227</v>
      </c>
      <c r="I88" s="8" t="s">
        <v>228</v>
      </c>
      <c r="J88" s="19" t="s">
        <v>362</v>
      </c>
      <c r="K88" s="13"/>
      <c r="L88" s="73">
        <v>1948</v>
      </c>
      <c r="M88" s="16">
        <v>241</v>
      </c>
      <c r="N88" s="82">
        <f>Tableau1[[#This Row],[Nombre d''élèves visés]]+Tableau1[[#This Row],[Nombre d''employés visés]]</f>
        <v>2189</v>
      </c>
      <c r="O88" s="82">
        <f t="shared" si="3"/>
        <v>10945</v>
      </c>
      <c r="P88" s="5">
        <f t="shared" si="4"/>
        <v>10800</v>
      </c>
    </row>
    <row r="89" spans="1:16" x14ac:dyDescent="0.35">
      <c r="A89" s="14" t="s">
        <v>1477</v>
      </c>
      <c r="B89" s="8" t="s">
        <v>136</v>
      </c>
      <c r="C89" s="8" t="s">
        <v>1497</v>
      </c>
      <c r="D89" s="8" t="s">
        <v>1237</v>
      </c>
      <c r="E89" s="8"/>
      <c r="F89" s="8" t="s">
        <v>229</v>
      </c>
      <c r="G89" s="8"/>
      <c r="H89" s="8" t="s">
        <v>230</v>
      </c>
      <c r="I89" s="8" t="s">
        <v>231</v>
      </c>
      <c r="J89" s="19" t="s">
        <v>363</v>
      </c>
      <c r="K89" s="13"/>
      <c r="L89" s="69">
        <v>1967</v>
      </c>
      <c r="M89">
        <v>287</v>
      </c>
      <c r="N89" s="82">
        <f>Tableau1[[#This Row],[Nombre d''élèves visés]]+Tableau1[[#This Row],[Nombre d''employés visés]]</f>
        <v>2254</v>
      </c>
      <c r="O89" s="82">
        <f t="shared" si="3"/>
        <v>11270</v>
      </c>
      <c r="P89" s="5">
        <f t="shared" si="4"/>
        <v>11340</v>
      </c>
    </row>
    <row r="90" spans="1:16" x14ac:dyDescent="0.35">
      <c r="A90" s="18" t="s">
        <v>1219</v>
      </c>
      <c r="B90" s="8" t="s">
        <v>109</v>
      </c>
      <c r="C90" s="8" t="s">
        <v>1495</v>
      </c>
      <c r="D90" s="8" t="s">
        <v>1238</v>
      </c>
      <c r="E90" s="8"/>
      <c r="F90" s="8" t="s">
        <v>49</v>
      </c>
      <c r="G90" s="8" t="s">
        <v>50</v>
      </c>
      <c r="H90" s="8" t="s">
        <v>44</v>
      </c>
      <c r="I90" s="8" t="s">
        <v>51</v>
      </c>
      <c r="J90" s="19" t="s">
        <v>89</v>
      </c>
      <c r="K90" s="17"/>
      <c r="L90" s="67">
        <v>44442</v>
      </c>
      <c r="M90" s="5">
        <v>9630</v>
      </c>
      <c r="N90" s="82">
        <f>Tableau1[[#This Row],[Nombre d''élèves visés]]+Tableau1[[#This Row],[Nombre d''employés visés]]</f>
        <v>54072</v>
      </c>
      <c r="O90" s="82">
        <f t="shared" si="3"/>
        <v>270360</v>
      </c>
      <c r="P90" s="5">
        <f t="shared" si="4"/>
        <v>270540</v>
      </c>
    </row>
    <row r="91" spans="1:16" x14ac:dyDescent="0.35">
      <c r="A91" s="18" t="s">
        <v>1220</v>
      </c>
      <c r="B91" s="8" t="s">
        <v>100</v>
      </c>
      <c r="C91" s="8" t="s">
        <v>1495</v>
      </c>
      <c r="D91" s="8" t="s">
        <v>1238</v>
      </c>
      <c r="E91" s="8"/>
      <c r="F91" s="8" t="s">
        <v>12</v>
      </c>
      <c r="G91" s="8" t="s">
        <v>13</v>
      </c>
      <c r="H91" s="8" t="s">
        <v>14</v>
      </c>
      <c r="I91" s="8" t="s">
        <v>15</v>
      </c>
      <c r="J91" s="19" t="s">
        <v>81</v>
      </c>
      <c r="K91" s="17"/>
      <c r="L91" s="67">
        <v>45425</v>
      </c>
      <c r="M91" s="5">
        <v>8214</v>
      </c>
      <c r="N91" s="82">
        <f>Tableau1[[#This Row],[Nombre d''élèves visés]]+Tableau1[[#This Row],[Nombre d''employés visés]]</f>
        <v>53639</v>
      </c>
      <c r="O91" s="82">
        <f t="shared" si="3"/>
        <v>268195</v>
      </c>
      <c r="P91" s="5">
        <f t="shared" si="4"/>
        <v>268380</v>
      </c>
    </row>
    <row r="92" spans="1:16" x14ac:dyDescent="0.35">
      <c r="A92" s="18" t="s">
        <v>1221</v>
      </c>
      <c r="B92" s="8" t="s">
        <v>110</v>
      </c>
      <c r="C92" s="8" t="s">
        <v>1495</v>
      </c>
      <c r="D92" s="8" t="s">
        <v>1238</v>
      </c>
      <c r="E92" s="8"/>
      <c r="F92" s="8" t="s">
        <v>52</v>
      </c>
      <c r="G92" s="8"/>
      <c r="H92" s="8" t="s">
        <v>14</v>
      </c>
      <c r="I92" s="8" t="s">
        <v>53</v>
      </c>
      <c r="J92" s="19" t="s">
        <v>90</v>
      </c>
      <c r="K92" s="17"/>
      <c r="L92" s="67">
        <v>14876</v>
      </c>
      <c r="M92" s="5">
        <v>1837</v>
      </c>
      <c r="N92" s="82">
        <f>Tableau1[[#This Row],[Nombre d''élèves visés]]+Tableau1[[#This Row],[Nombre d''employés visés]]</f>
        <v>16713</v>
      </c>
      <c r="O92" s="82">
        <f t="shared" si="3"/>
        <v>83565</v>
      </c>
      <c r="P92" s="5">
        <f t="shared" si="4"/>
        <v>83700</v>
      </c>
    </row>
    <row r="93" spans="1:16" x14ac:dyDescent="0.35">
      <c r="A93" s="18" t="s">
        <v>1221</v>
      </c>
      <c r="B93" s="8" t="s">
        <v>111</v>
      </c>
      <c r="C93" s="8" t="s">
        <v>1495</v>
      </c>
      <c r="D93" s="8" t="s">
        <v>1237</v>
      </c>
      <c r="E93" s="8"/>
      <c r="F93" s="8" t="s">
        <v>54</v>
      </c>
      <c r="G93" s="8" t="s">
        <v>55</v>
      </c>
      <c r="H93" s="8" t="s">
        <v>14</v>
      </c>
      <c r="I93" s="8" t="s">
        <v>56</v>
      </c>
      <c r="J93" s="19" t="s">
        <v>91</v>
      </c>
      <c r="K93" s="17"/>
      <c r="L93" s="67"/>
      <c r="M93" s="5"/>
      <c r="N93" s="82">
        <f>Tableau1[[#This Row],[Nombre d''élèves visés]]+Tableau1[[#This Row],[Nombre d''employés visés]]</f>
        <v>0</v>
      </c>
      <c r="O93" s="82">
        <f t="shared" si="3"/>
        <v>0</v>
      </c>
      <c r="P93" s="5">
        <f t="shared" si="4"/>
        <v>0</v>
      </c>
    </row>
    <row r="94" spans="1:16" x14ac:dyDescent="0.35">
      <c r="A94" s="18" t="s">
        <v>1222</v>
      </c>
      <c r="B94" s="8" t="s">
        <v>98</v>
      </c>
      <c r="C94" s="8" t="s">
        <v>1495</v>
      </c>
      <c r="D94" s="8" t="s">
        <v>1238</v>
      </c>
      <c r="E94" s="8"/>
      <c r="F94" s="8" t="s">
        <v>24</v>
      </c>
      <c r="G94" s="8" t="s">
        <v>25</v>
      </c>
      <c r="H94" s="8" t="s">
        <v>26</v>
      </c>
      <c r="I94" s="8" t="s">
        <v>27</v>
      </c>
      <c r="J94" s="19" t="s">
        <v>84</v>
      </c>
      <c r="K94" s="17"/>
      <c r="L94" s="67">
        <v>9079</v>
      </c>
      <c r="M94" s="5">
        <v>2070</v>
      </c>
      <c r="N94" s="82">
        <f>Tableau1[[#This Row],[Nombre d''élèves visés]]+Tableau1[[#This Row],[Nombre d''employés visés]]</f>
        <v>11149</v>
      </c>
      <c r="O94" s="82">
        <f t="shared" si="3"/>
        <v>55745</v>
      </c>
      <c r="P94" s="5">
        <f t="shared" si="4"/>
        <v>55620</v>
      </c>
    </row>
    <row r="95" spans="1:16" x14ac:dyDescent="0.35">
      <c r="A95" s="18" t="s">
        <v>1223</v>
      </c>
      <c r="B95" s="8" t="s">
        <v>102</v>
      </c>
      <c r="C95" s="8" t="s">
        <v>1495</v>
      </c>
      <c r="D95" s="8" t="s">
        <v>1238</v>
      </c>
      <c r="E95" s="8"/>
      <c r="F95" s="8" t="s">
        <v>20</v>
      </c>
      <c r="G95" s="8" t="s">
        <v>21</v>
      </c>
      <c r="H95" s="8" t="s">
        <v>22</v>
      </c>
      <c r="I95" s="8" t="s">
        <v>23</v>
      </c>
      <c r="J95" s="19" t="s">
        <v>83</v>
      </c>
      <c r="K95" s="17"/>
      <c r="L95" s="67">
        <v>24129</v>
      </c>
      <c r="M95" s="5">
        <v>7337</v>
      </c>
      <c r="N95" s="82">
        <f>Tableau1[[#This Row],[Nombre d''élèves visés]]+Tableau1[[#This Row],[Nombre d''employés visés]]</f>
        <v>31466</v>
      </c>
      <c r="O95" s="82">
        <f t="shared" si="3"/>
        <v>157330</v>
      </c>
      <c r="P95" s="5">
        <f t="shared" si="4"/>
        <v>157140</v>
      </c>
    </row>
    <row r="96" spans="1:16" x14ac:dyDescent="0.35">
      <c r="A96" s="18" t="s">
        <v>1224</v>
      </c>
      <c r="B96" s="8" t="s">
        <v>119</v>
      </c>
      <c r="C96" s="8" t="s">
        <v>1495</v>
      </c>
      <c r="D96" s="8" t="s">
        <v>1238</v>
      </c>
      <c r="E96" s="8"/>
      <c r="F96" s="8" t="s">
        <v>79</v>
      </c>
      <c r="G96" s="8" t="s">
        <v>17</v>
      </c>
      <c r="H96" s="8" t="s">
        <v>14</v>
      </c>
      <c r="I96" s="8" t="s">
        <v>80</v>
      </c>
      <c r="J96" s="19" t="s">
        <v>97</v>
      </c>
      <c r="K96" s="12"/>
      <c r="L96" s="67">
        <v>37787</v>
      </c>
      <c r="M96">
        <v>5700</v>
      </c>
      <c r="N96" s="82">
        <f>Tableau1[[#This Row],[Nombre d''élèves visés]]+Tableau1[[#This Row],[Nombre d''employés visés]]</f>
        <v>43487</v>
      </c>
      <c r="O96" s="82">
        <f t="shared" si="3"/>
        <v>217435</v>
      </c>
      <c r="P96" s="5">
        <f t="shared" si="4"/>
        <v>217620</v>
      </c>
    </row>
    <row r="97" spans="1:16" x14ac:dyDescent="0.35">
      <c r="A97" s="18" t="s">
        <v>1225</v>
      </c>
      <c r="B97" s="8" t="s">
        <v>101</v>
      </c>
      <c r="C97" s="8" t="s">
        <v>1495</v>
      </c>
      <c r="D97" s="8" t="s">
        <v>1238</v>
      </c>
      <c r="E97" s="8"/>
      <c r="F97" s="8" t="s">
        <v>16</v>
      </c>
      <c r="G97" s="8" t="s">
        <v>17</v>
      </c>
      <c r="H97" s="8" t="s">
        <v>18</v>
      </c>
      <c r="I97" s="8" t="s">
        <v>19</v>
      </c>
      <c r="J97" s="19" t="s">
        <v>82</v>
      </c>
      <c r="K97" s="17"/>
      <c r="L97" s="67">
        <v>14652</v>
      </c>
      <c r="M97" s="5">
        <v>1790</v>
      </c>
      <c r="N97" s="82">
        <f>Tableau1[[#This Row],[Nombre d''élèves visés]]+Tableau1[[#This Row],[Nombre d''employés visés]]</f>
        <v>16442</v>
      </c>
      <c r="O97" s="82">
        <f t="shared" si="3"/>
        <v>82210</v>
      </c>
      <c r="P97" s="5">
        <f t="shared" si="4"/>
        <v>82080</v>
      </c>
    </row>
    <row r="98" spans="1:16" x14ac:dyDescent="0.35">
      <c r="A98" s="18" t="s">
        <v>1226</v>
      </c>
      <c r="B98" s="8" t="s">
        <v>106</v>
      </c>
      <c r="C98" s="8" t="s">
        <v>1495</v>
      </c>
      <c r="D98" s="8" t="s">
        <v>1238</v>
      </c>
      <c r="E98" s="8"/>
      <c r="F98" s="8" t="s">
        <v>36</v>
      </c>
      <c r="G98" s="8"/>
      <c r="H98" s="8" t="s">
        <v>37</v>
      </c>
      <c r="I98" s="8" t="s">
        <v>38</v>
      </c>
      <c r="J98" s="19" t="s">
        <v>81</v>
      </c>
      <c r="K98" s="17"/>
      <c r="L98" s="67">
        <v>7077</v>
      </c>
      <c r="M98" s="5">
        <v>991</v>
      </c>
      <c r="N98" s="82">
        <f>Tableau1[[#This Row],[Nombre d''élèves visés]]+Tableau1[[#This Row],[Nombre d''employés visés]]</f>
        <v>8068</v>
      </c>
      <c r="O98" s="82">
        <f t="shared" si="3"/>
        <v>40340</v>
      </c>
      <c r="P98" s="5">
        <f t="shared" si="4"/>
        <v>40500</v>
      </c>
    </row>
    <row r="99" spans="1:16" x14ac:dyDescent="0.35">
      <c r="A99" s="18" t="s">
        <v>1227</v>
      </c>
      <c r="B99" s="8" t="s">
        <v>104</v>
      </c>
      <c r="C99" s="8" t="s">
        <v>1495</v>
      </c>
      <c r="D99" s="8" t="s">
        <v>1238</v>
      </c>
      <c r="E99" s="8"/>
      <c r="F99" s="8" t="s">
        <v>30</v>
      </c>
      <c r="G99" s="8" t="s">
        <v>17</v>
      </c>
      <c r="H99" s="8" t="s">
        <v>31</v>
      </c>
      <c r="I99" s="8" t="s">
        <v>32</v>
      </c>
      <c r="J99" s="19" t="s">
        <v>85</v>
      </c>
      <c r="K99" s="17"/>
      <c r="L99" s="67">
        <v>6394</v>
      </c>
      <c r="M99" s="5">
        <v>1655</v>
      </c>
      <c r="N99" s="82">
        <f>Tableau1[[#This Row],[Nombre d''élèves visés]]+Tableau1[[#This Row],[Nombre d''employés visés]]</f>
        <v>8049</v>
      </c>
      <c r="O99" s="82">
        <f t="shared" si="3"/>
        <v>40245</v>
      </c>
      <c r="P99" s="5">
        <f t="shared" si="4"/>
        <v>40500</v>
      </c>
    </row>
    <row r="100" spans="1:16" x14ac:dyDescent="0.35">
      <c r="A100" s="18" t="s">
        <v>1228</v>
      </c>
      <c r="B100" s="8" t="s">
        <v>117</v>
      </c>
      <c r="C100" s="8" t="s">
        <v>1495</v>
      </c>
      <c r="D100" s="8" t="s">
        <v>1238</v>
      </c>
      <c r="E100" s="8"/>
      <c r="F100" s="8" t="s">
        <v>72</v>
      </c>
      <c r="G100" s="8" t="s">
        <v>73</v>
      </c>
      <c r="H100" s="8" t="s">
        <v>74</v>
      </c>
      <c r="I100" s="8" t="s">
        <v>75</v>
      </c>
      <c r="J100" s="19" t="s">
        <v>95</v>
      </c>
      <c r="K100" s="12"/>
      <c r="L100" s="67">
        <v>6896</v>
      </c>
      <c r="M100">
        <v>892</v>
      </c>
      <c r="N100" s="82">
        <f>Tableau1[[#This Row],[Nombre d''élèves visés]]+Tableau1[[#This Row],[Nombre d''employés visés]]</f>
        <v>7788</v>
      </c>
      <c r="O100" s="82">
        <f t="shared" si="3"/>
        <v>38940</v>
      </c>
      <c r="P100" s="5">
        <f t="shared" si="4"/>
        <v>38880</v>
      </c>
    </row>
    <row r="101" spans="1:16" x14ac:dyDescent="0.35">
      <c r="A101" s="18" t="s">
        <v>1229</v>
      </c>
      <c r="B101" s="8" t="s">
        <v>118</v>
      </c>
      <c r="C101" s="8" t="s">
        <v>1495</v>
      </c>
      <c r="D101" s="8" t="s">
        <v>1238</v>
      </c>
      <c r="E101" s="8"/>
      <c r="F101" s="8" t="s">
        <v>76</v>
      </c>
      <c r="G101" s="8"/>
      <c r="H101" s="8" t="s">
        <v>77</v>
      </c>
      <c r="I101" s="8" t="s">
        <v>78</v>
      </c>
      <c r="J101" s="19" t="s">
        <v>96</v>
      </c>
      <c r="K101" s="12"/>
      <c r="L101" s="67">
        <v>5012</v>
      </c>
      <c r="M101">
        <v>642</v>
      </c>
      <c r="N101" s="82">
        <f>Tableau1[[#This Row],[Nombre d''élèves visés]]+Tableau1[[#This Row],[Nombre d''employés visés]]</f>
        <v>5654</v>
      </c>
      <c r="O101" s="82">
        <f t="shared" si="3"/>
        <v>28270</v>
      </c>
      <c r="P101" s="5">
        <f t="shared" si="4"/>
        <v>28080</v>
      </c>
    </row>
    <row r="102" spans="1:16" x14ac:dyDescent="0.35">
      <c r="A102" s="18" t="s">
        <v>1230</v>
      </c>
      <c r="B102" s="8" t="s">
        <v>99</v>
      </c>
      <c r="C102" s="8" t="s">
        <v>1495</v>
      </c>
      <c r="D102" s="8" t="s">
        <v>1238</v>
      </c>
      <c r="E102" s="8"/>
      <c r="F102" s="8" t="s">
        <v>43</v>
      </c>
      <c r="G102" s="8"/>
      <c r="H102" s="8" t="s">
        <v>44</v>
      </c>
      <c r="I102" s="8" t="s">
        <v>45</v>
      </c>
      <c r="J102" s="19" t="s">
        <v>87</v>
      </c>
      <c r="K102" s="17"/>
      <c r="L102" s="67">
        <v>1839</v>
      </c>
      <c r="M102" s="5">
        <v>330</v>
      </c>
      <c r="N102" s="82">
        <f>Tableau1[[#This Row],[Nombre d''élèves visés]]+Tableau1[[#This Row],[Nombre d''employés visés]]</f>
        <v>2169</v>
      </c>
      <c r="O102" s="82">
        <f t="shared" si="3"/>
        <v>10845</v>
      </c>
      <c r="P102" s="5">
        <f t="shared" si="4"/>
        <v>10800</v>
      </c>
    </row>
    <row r="103" spans="1:16" x14ac:dyDescent="0.35">
      <c r="A103" s="9" t="s">
        <v>1231</v>
      </c>
      <c r="B103" s="8" t="s">
        <v>105</v>
      </c>
      <c r="C103" s="8" t="s">
        <v>1495</v>
      </c>
      <c r="D103" s="8" t="s">
        <v>1238</v>
      </c>
      <c r="E103" s="8"/>
      <c r="F103" s="8" t="s">
        <v>33</v>
      </c>
      <c r="G103" s="8"/>
      <c r="H103" s="8" t="s">
        <v>34</v>
      </c>
      <c r="I103" s="8" t="s">
        <v>35</v>
      </c>
      <c r="J103" s="19" t="s">
        <v>86</v>
      </c>
      <c r="K103" s="17"/>
      <c r="L103" s="67">
        <v>731</v>
      </c>
      <c r="M103" s="5">
        <v>793</v>
      </c>
      <c r="N103" s="82">
        <f>Tableau1[[#This Row],[Nombre d''élèves visés]]+Tableau1[[#This Row],[Nombre d''employés visés]]</f>
        <v>1524</v>
      </c>
      <c r="O103" s="82">
        <f t="shared" si="3"/>
        <v>7620</v>
      </c>
      <c r="P103" s="5">
        <f t="shared" si="4"/>
        <v>7560</v>
      </c>
    </row>
    <row r="104" spans="1:16" x14ac:dyDescent="0.35">
      <c r="A104" s="9" t="s">
        <v>1232</v>
      </c>
      <c r="B104" s="8" t="s">
        <v>103</v>
      </c>
      <c r="C104" s="8" t="s">
        <v>1495</v>
      </c>
      <c r="D104" s="8" t="s">
        <v>1238</v>
      </c>
      <c r="E104" s="8"/>
      <c r="F104" s="8" t="s">
        <v>28</v>
      </c>
      <c r="G104" s="8"/>
      <c r="H104" s="8" t="s">
        <v>14</v>
      </c>
      <c r="I104" s="8" t="s">
        <v>29</v>
      </c>
      <c r="J104" s="19" t="s">
        <v>81</v>
      </c>
      <c r="K104" s="17"/>
      <c r="L104" s="67">
        <v>8508</v>
      </c>
      <c r="M104" s="5">
        <v>1592</v>
      </c>
      <c r="N104" s="82">
        <f>Tableau1[[#This Row],[Nombre d''élèves visés]]+Tableau1[[#This Row],[Nombre d''employés visés]]</f>
        <v>10100</v>
      </c>
      <c r="O104" s="82">
        <f t="shared" si="3"/>
        <v>50500</v>
      </c>
      <c r="P104" s="5">
        <f t="shared" si="4"/>
        <v>50760</v>
      </c>
    </row>
    <row r="105" spans="1:16" x14ac:dyDescent="0.35">
      <c r="A105" s="9" t="s">
        <v>1233</v>
      </c>
      <c r="B105" s="8" t="s">
        <v>115</v>
      </c>
      <c r="C105" s="8" t="s">
        <v>1495</v>
      </c>
      <c r="D105" s="8"/>
      <c r="E105" s="8"/>
      <c r="F105" s="8" t="s">
        <v>66</v>
      </c>
      <c r="G105" s="8" t="s">
        <v>67</v>
      </c>
      <c r="H105" s="8" t="s">
        <v>26</v>
      </c>
      <c r="I105" s="8" t="s">
        <v>68</v>
      </c>
      <c r="J105" s="19" t="s">
        <v>84</v>
      </c>
      <c r="K105" s="12"/>
      <c r="L105" s="67">
        <v>7922</v>
      </c>
      <c r="M105">
        <v>637</v>
      </c>
      <c r="N105" s="82">
        <f>Tableau1[[#This Row],[Nombre d''élèves visés]]+Tableau1[[#This Row],[Nombre d''employés visés]]</f>
        <v>8559</v>
      </c>
      <c r="O105" s="82">
        <f t="shared" si="3"/>
        <v>42795</v>
      </c>
      <c r="P105" s="5">
        <f t="shared" si="4"/>
        <v>42660</v>
      </c>
    </row>
    <row r="106" spans="1:16" x14ac:dyDescent="0.35">
      <c r="A106" s="18" t="s">
        <v>1233</v>
      </c>
      <c r="B106" s="8" t="s">
        <v>116</v>
      </c>
      <c r="C106" s="8" t="s">
        <v>1495</v>
      </c>
      <c r="D106" s="8"/>
      <c r="E106" s="8"/>
      <c r="F106" s="8" t="s">
        <v>69</v>
      </c>
      <c r="G106" s="8" t="s">
        <v>70</v>
      </c>
      <c r="H106" s="8" t="s">
        <v>41</v>
      </c>
      <c r="I106" s="8" t="s">
        <v>71</v>
      </c>
      <c r="J106" s="19" t="s">
        <v>94</v>
      </c>
      <c r="K106" s="12"/>
      <c r="L106" s="67" t="s">
        <v>1427</v>
      </c>
      <c r="M106">
        <v>148</v>
      </c>
      <c r="N106" s="82">
        <f>Tableau1[[#This Row],[Nombre d''employés visés]]</f>
        <v>148</v>
      </c>
      <c r="O106" s="82">
        <f t="shared" si="3"/>
        <v>740</v>
      </c>
      <c r="P106" s="5">
        <f t="shared" si="4"/>
        <v>540</v>
      </c>
    </row>
    <row r="107" spans="1:16" x14ac:dyDescent="0.35">
      <c r="A107" s="15" t="s">
        <v>1234</v>
      </c>
      <c r="B107" s="8" t="s">
        <v>107</v>
      </c>
      <c r="C107" s="8" t="s">
        <v>1495</v>
      </c>
      <c r="D107" s="8" t="s">
        <v>1238</v>
      </c>
      <c r="E107" s="8"/>
      <c r="F107" s="8" t="s">
        <v>39</v>
      </c>
      <c r="G107" s="8" t="s">
        <v>40</v>
      </c>
      <c r="H107" s="8" t="s">
        <v>41</v>
      </c>
      <c r="I107" s="8" t="s">
        <v>42</v>
      </c>
      <c r="J107" s="19"/>
      <c r="K107" s="17"/>
      <c r="L107" s="67" t="s">
        <v>1427</v>
      </c>
      <c r="M107" s="5">
        <v>148</v>
      </c>
      <c r="N107" s="82">
        <f>Tableau1[[#This Row],[Nombre d''employés visés]]</f>
        <v>148</v>
      </c>
      <c r="O107" s="82">
        <f t="shared" si="3"/>
        <v>740</v>
      </c>
      <c r="P107" s="5">
        <f t="shared" si="4"/>
        <v>540</v>
      </c>
    </row>
    <row r="108" spans="1:16" x14ac:dyDescent="0.35">
      <c r="A108" s="15" t="s">
        <v>1235</v>
      </c>
      <c r="B108" s="8" t="s">
        <v>112</v>
      </c>
      <c r="C108" s="8" t="s">
        <v>1495</v>
      </c>
      <c r="D108" s="8" t="s">
        <v>1238</v>
      </c>
      <c r="E108" s="8"/>
      <c r="F108" s="8" t="s">
        <v>57</v>
      </c>
      <c r="G108" s="8" t="s">
        <v>58</v>
      </c>
      <c r="H108" s="8" t="s">
        <v>14</v>
      </c>
      <c r="I108" s="8" t="s">
        <v>59</v>
      </c>
      <c r="J108" s="19" t="s">
        <v>92</v>
      </c>
      <c r="K108" s="17"/>
      <c r="L108" s="67">
        <v>37275</v>
      </c>
      <c r="M108" s="5">
        <v>9457</v>
      </c>
      <c r="N108" s="82">
        <f>Tableau1[[#This Row],[Nombre d''élèves visés]]+Tableau1[[#This Row],[Nombre d''employés visés]]</f>
        <v>46732</v>
      </c>
      <c r="O108" s="82">
        <f t="shared" si="3"/>
        <v>233660</v>
      </c>
      <c r="P108" s="5">
        <f t="shared" si="4"/>
        <v>233820</v>
      </c>
    </row>
    <row r="109" spans="1:16" x14ac:dyDescent="0.35">
      <c r="A109" s="18" t="s">
        <v>1236</v>
      </c>
      <c r="B109" s="8" t="s">
        <v>108</v>
      </c>
      <c r="C109" s="8" t="s">
        <v>1495</v>
      </c>
      <c r="D109" s="8" t="s">
        <v>1237</v>
      </c>
      <c r="E109" s="8" t="s">
        <v>1493</v>
      </c>
      <c r="F109" s="8" t="s">
        <v>46</v>
      </c>
      <c r="G109" s="8" t="s">
        <v>47</v>
      </c>
      <c r="H109" s="8" t="s">
        <v>26</v>
      </c>
      <c r="I109" s="8" t="s">
        <v>48</v>
      </c>
      <c r="J109" s="19" t="s">
        <v>88</v>
      </c>
      <c r="K109" s="17"/>
      <c r="L109" s="67"/>
      <c r="N109" s="82">
        <f>Tableau1[[#This Row],[Nombre d''élèves visés]]+Tableau1[[#This Row],[Nombre d''employés visés]]</f>
        <v>0</v>
      </c>
      <c r="O109" s="82">
        <f t="shared" si="3"/>
        <v>0</v>
      </c>
      <c r="P109" s="5">
        <f t="shared" si="4"/>
        <v>0</v>
      </c>
    </row>
    <row r="110" spans="1:16" x14ac:dyDescent="0.35">
      <c r="A110" s="14" t="s">
        <v>1236</v>
      </c>
      <c r="B110" s="8" t="s">
        <v>113</v>
      </c>
      <c r="C110" s="8" t="s">
        <v>1495</v>
      </c>
      <c r="D110" s="8" t="s">
        <v>1238</v>
      </c>
      <c r="E110" s="8"/>
      <c r="F110" s="8" t="s">
        <v>60</v>
      </c>
      <c r="G110" s="8" t="s">
        <v>61</v>
      </c>
      <c r="H110" s="8" t="s">
        <v>14</v>
      </c>
      <c r="I110" s="8" t="s">
        <v>62</v>
      </c>
      <c r="J110" s="19" t="s">
        <v>88</v>
      </c>
      <c r="K110" s="17"/>
      <c r="L110" s="67">
        <v>39396</v>
      </c>
      <c r="M110" s="5">
        <v>5329</v>
      </c>
      <c r="N110" s="82">
        <f>Tableau1[[#This Row],[Nombre d''élèves visés]]+Tableau1[[#This Row],[Nombre d''employés visés]]</f>
        <v>44725</v>
      </c>
      <c r="O110" s="82">
        <f t="shared" si="3"/>
        <v>223625</v>
      </c>
      <c r="P110" s="5">
        <f t="shared" si="4"/>
        <v>223560</v>
      </c>
    </row>
    <row r="111" spans="1:16" x14ac:dyDescent="0.35">
      <c r="A111" s="18" t="s">
        <v>1239</v>
      </c>
      <c r="B111" s="8" t="s">
        <v>114</v>
      </c>
      <c r="C111" s="8" t="s">
        <v>1495</v>
      </c>
      <c r="D111" s="8" t="s">
        <v>1238</v>
      </c>
      <c r="E111" s="8"/>
      <c r="F111" s="8" t="s">
        <v>63</v>
      </c>
      <c r="G111" s="8" t="s">
        <v>64</v>
      </c>
      <c r="H111" s="8" t="s">
        <v>22</v>
      </c>
      <c r="I111" s="8" t="s">
        <v>65</v>
      </c>
      <c r="J111" s="19" t="s">
        <v>93</v>
      </c>
      <c r="K111" s="12"/>
      <c r="L111" s="67">
        <v>2878</v>
      </c>
      <c r="M111" s="5">
        <v>612</v>
      </c>
      <c r="N111" s="82">
        <f>Tableau1[[#This Row],[Nombre d''élèves visés]]+Tableau1[[#This Row],[Nombre d''employés visés]]</f>
        <v>3490</v>
      </c>
      <c r="O111" s="82">
        <f t="shared" si="3"/>
        <v>17450</v>
      </c>
      <c r="P111" s="5">
        <f t="shared" si="4"/>
        <v>17280</v>
      </c>
    </row>
    <row r="112" spans="1:16" x14ac:dyDescent="0.35">
      <c r="A112" s="9"/>
      <c r="B112" s="52" t="s">
        <v>1496</v>
      </c>
      <c r="C112" s="8" t="s">
        <v>1495</v>
      </c>
      <c r="D112" s="52"/>
      <c r="E112" s="52"/>
      <c r="F112" s="52"/>
      <c r="G112" s="52"/>
      <c r="H112" s="52"/>
      <c r="I112" s="52"/>
      <c r="J112" s="53"/>
      <c r="K112" s="10"/>
      <c r="L112" s="67"/>
      <c r="N112" s="82">
        <f>Tableau1[[#This Row],[Nombre d''élèves visés]]+Tableau1[[#This Row],[Nombre d''employés visés]]</f>
        <v>0</v>
      </c>
      <c r="O112"/>
      <c r="P112"/>
    </row>
    <row r="113" spans="1:20" x14ac:dyDescent="0.35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19"/>
      <c r="O113" s="10"/>
      <c r="P113" s="70"/>
      <c r="S113" s="76">
        <f>SUM(O4:O112)</f>
        <v>2974550</v>
      </c>
      <c r="T113" s="76">
        <f>SUM(P4:P112)</f>
        <v>2990520</v>
      </c>
    </row>
    <row r="114" spans="1:20" x14ac:dyDescent="0.35">
      <c r="A114" s="9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19"/>
      <c r="O114" s="10"/>
      <c r="P114" s="70"/>
    </row>
    <row r="115" spans="1:20" x14ac:dyDescent="0.35">
      <c r="A115" s="9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19"/>
      <c r="O115" s="10"/>
      <c r="P115" s="70"/>
    </row>
    <row r="116" spans="1:20" x14ac:dyDescent="0.35">
      <c r="A116" s="9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19"/>
      <c r="O116" s="10"/>
      <c r="P116" s="70"/>
      <c r="Q116" s="78" t="s">
        <v>1501</v>
      </c>
      <c r="R116" s="79">
        <f>SUM(L90:L112)</f>
        <v>314318</v>
      </c>
    </row>
    <row r="117" spans="1:20" x14ac:dyDescent="0.35">
      <c r="A117" s="9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19"/>
      <c r="O117" s="10"/>
      <c r="P117" s="70"/>
      <c r="Q117" s="25" t="s">
        <v>1508</v>
      </c>
      <c r="R117" s="81">
        <v>314557</v>
      </c>
    </row>
    <row r="118" spans="1:20" s="16" customFormat="1" x14ac:dyDescent="0.35">
      <c r="A118" s="9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19"/>
      <c r="O118" s="10"/>
      <c r="P118" s="70"/>
      <c r="Q118" s="25"/>
    </row>
    <row r="119" spans="1:20" x14ac:dyDescent="0.35">
      <c r="A119" s="9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19"/>
      <c r="O119" s="10"/>
      <c r="P119" s="70"/>
      <c r="Q119" s="78" t="s">
        <v>1505</v>
      </c>
      <c r="R119" s="80">
        <f>SUM(Tableau1[Nombre d''élèves visés])</f>
        <v>512630</v>
      </c>
    </row>
    <row r="120" spans="1:20" x14ac:dyDescent="0.35">
      <c r="A120" s="9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19"/>
      <c r="O120" s="10"/>
      <c r="P120" s="70"/>
    </row>
    <row r="121" spans="1:20" x14ac:dyDescent="0.35">
      <c r="A121" s="9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19"/>
      <c r="O121" s="10"/>
      <c r="P121" s="70"/>
      <c r="Q121" s="78" t="s">
        <v>1502</v>
      </c>
      <c r="R121" s="79">
        <f>R119-R116</f>
        <v>198312</v>
      </c>
    </row>
    <row r="122" spans="1:20" x14ac:dyDescent="0.35">
      <c r="A122" s="9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19"/>
      <c r="O122" s="10"/>
      <c r="P122" s="70"/>
      <c r="Q122" s="25"/>
    </row>
    <row r="123" spans="1:20" x14ac:dyDescent="0.35">
      <c r="A123" s="9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19"/>
      <c r="O123" s="10"/>
      <c r="P123" s="70"/>
      <c r="Q123" s="78" t="s">
        <v>1506</v>
      </c>
      <c r="R123" s="80">
        <f>Prive_Gvt!Q185</f>
        <v>31331</v>
      </c>
    </row>
    <row r="124" spans="1:20" x14ac:dyDescent="0.35">
      <c r="A124" s="9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19"/>
      <c r="O124" s="10"/>
      <c r="P124" s="70"/>
    </row>
    <row r="125" spans="1:20" x14ac:dyDescent="0.35">
      <c r="A125" s="9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19"/>
      <c r="O125" s="10"/>
      <c r="P125" s="70"/>
      <c r="Q125" s="78" t="s">
        <v>1507</v>
      </c>
      <c r="R125" s="79">
        <f>R121+R123</f>
        <v>229643</v>
      </c>
    </row>
    <row r="126" spans="1:20" x14ac:dyDescent="0.35">
      <c r="A126" s="9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19"/>
      <c r="O126" s="10"/>
      <c r="P126" s="70"/>
      <c r="Q126" s="25" t="s">
        <v>1508</v>
      </c>
      <c r="R126" s="81">
        <v>228316</v>
      </c>
    </row>
    <row r="127" spans="1:20" x14ac:dyDescent="0.35">
      <c r="A127" s="9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19"/>
      <c r="O127" s="10"/>
      <c r="P127" s="70"/>
    </row>
    <row r="128" spans="1:20" x14ac:dyDescent="0.35">
      <c r="A128" s="9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19"/>
      <c r="O128" s="10"/>
      <c r="P128" s="70"/>
    </row>
    <row r="129" spans="1:16" x14ac:dyDescent="0.35">
      <c r="A129" s="9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19"/>
      <c r="O129" s="10"/>
      <c r="P129" s="70"/>
    </row>
    <row r="130" spans="1:16" x14ac:dyDescent="0.35">
      <c r="A130" s="9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19"/>
      <c r="O130" s="10"/>
      <c r="P130" s="70"/>
    </row>
    <row r="131" spans="1:16" x14ac:dyDescent="0.35">
      <c r="A131" s="9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19"/>
      <c r="O131" s="10"/>
      <c r="P131" s="70"/>
    </row>
    <row r="132" spans="1:16" x14ac:dyDescent="0.35">
      <c r="A132" s="9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19"/>
      <c r="O132" s="10"/>
      <c r="P132" s="70"/>
    </row>
    <row r="133" spans="1:16" x14ac:dyDescent="0.35">
      <c r="A133" s="9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19"/>
      <c r="O133" s="10"/>
      <c r="P133" s="70"/>
    </row>
    <row r="134" spans="1:16" x14ac:dyDescent="0.35">
      <c r="A134" s="9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19"/>
      <c r="O134" s="10"/>
      <c r="P134" s="70"/>
    </row>
    <row r="135" spans="1:16" x14ac:dyDescent="0.35">
      <c r="A135" s="9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19"/>
      <c r="O135" s="10"/>
      <c r="P135" s="70"/>
    </row>
    <row r="136" spans="1:16" x14ac:dyDescent="0.35">
      <c r="A136" s="9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19"/>
      <c r="O136" s="10"/>
      <c r="P136" s="70"/>
    </row>
    <row r="137" spans="1:16" x14ac:dyDescent="0.35">
      <c r="A137" s="9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19"/>
      <c r="O137" s="10"/>
      <c r="P137" s="70"/>
    </row>
    <row r="138" spans="1:16" x14ac:dyDescent="0.35">
      <c r="A138" s="9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19"/>
      <c r="O138" s="10"/>
      <c r="P138" s="70"/>
    </row>
    <row r="139" spans="1:16" x14ac:dyDescent="0.35">
      <c r="A139" s="9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19"/>
      <c r="O139" s="10"/>
      <c r="P139" s="70"/>
    </row>
    <row r="140" spans="1:16" x14ac:dyDescent="0.35">
      <c r="A140" s="9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19"/>
      <c r="O140" s="10"/>
      <c r="P140" s="70"/>
    </row>
    <row r="141" spans="1:16" x14ac:dyDescent="0.35">
      <c r="A141" s="9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19"/>
      <c r="O141" s="10"/>
      <c r="P141" s="70"/>
    </row>
    <row r="142" spans="1:16" x14ac:dyDescent="0.35">
      <c r="A142" s="9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19"/>
      <c r="O142" s="10"/>
      <c r="P142" s="70"/>
    </row>
    <row r="143" spans="1:16" x14ac:dyDescent="0.35">
      <c r="A143" s="9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19"/>
      <c r="O143" s="10"/>
      <c r="P143" s="70"/>
    </row>
    <row r="144" spans="1:16" x14ac:dyDescent="0.35">
      <c r="A144" s="9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19"/>
      <c r="O144" s="10"/>
      <c r="P144" s="70"/>
    </row>
    <row r="145" spans="1:16" x14ac:dyDescent="0.35">
      <c r="A145" s="9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19"/>
      <c r="O145" s="10"/>
      <c r="P145" s="70"/>
    </row>
    <row r="146" spans="1:16" x14ac:dyDescent="0.35">
      <c r="A146" s="9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19"/>
      <c r="O146" s="10"/>
      <c r="P146" s="70"/>
    </row>
    <row r="147" spans="1:16" x14ac:dyDescent="0.35">
      <c r="A147" s="9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19"/>
      <c r="O147" s="10"/>
      <c r="P147" s="70"/>
    </row>
    <row r="148" spans="1:16" x14ac:dyDescent="0.35">
      <c r="A148" s="9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19"/>
      <c r="O148" s="10"/>
      <c r="P148" s="70"/>
    </row>
    <row r="149" spans="1:16" x14ac:dyDescent="0.35">
      <c r="A149" s="9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19"/>
      <c r="O149" s="10"/>
      <c r="P149" s="70"/>
    </row>
    <row r="150" spans="1:16" x14ac:dyDescent="0.35">
      <c r="A150" s="9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19"/>
      <c r="O150" s="10"/>
      <c r="P150" s="70"/>
    </row>
    <row r="151" spans="1:16" x14ac:dyDescent="0.35">
      <c r="A151" s="9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19"/>
      <c r="O151" s="10"/>
      <c r="P151" s="70"/>
    </row>
    <row r="152" spans="1:16" x14ac:dyDescent="0.35">
      <c r="A152" s="9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19"/>
      <c r="O152" s="10"/>
      <c r="P152" s="70"/>
    </row>
    <row r="153" spans="1:16" x14ac:dyDescent="0.35">
      <c r="A153" s="9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19"/>
      <c r="O153" s="10"/>
      <c r="P153" s="70"/>
    </row>
    <row r="154" spans="1:16" x14ac:dyDescent="0.35">
      <c r="A154" s="9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19"/>
      <c r="O154" s="10"/>
      <c r="P154" s="70"/>
    </row>
    <row r="155" spans="1:16" x14ac:dyDescent="0.35">
      <c r="A155" s="9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19"/>
      <c r="O155" s="10"/>
      <c r="P155" s="70"/>
    </row>
    <row r="156" spans="1:16" x14ac:dyDescent="0.35">
      <c r="A156" s="9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19"/>
      <c r="O156" s="10"/>
      <c r="P156" s="70"/>
    </row>
    <row r="157" spans="1:16" x14ac:dyDescent="0.35">
      <c r="A157" s="9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19"/>
      <c r="O157" s="10"/>
      <c r="P157" s="70"/>
    </row>
    <row r="158" spans="1:16" x14ac:dyDescent="0.35">
      <c r="A158" s="9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19"/>
      <c r="O158" s="10"/>
      <c r="P158" s="70"/>
    </row>
    <row r="159" spans="1:16" x14ac:dyDescent="0.35">
      <c r="A159" s="9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19"/>
      <c r="O159" s="10"/>
      <c r="P159" s="70"/>
    </row>
    <row r="160" spans="1:16" x14ac:dyDescent="0.35">
      <c r="A160" s="9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19"/>
      <c r="O160" s="10"/>
      <c r="P160" s="70"/>
    </row>
    <row r="161" spans="1:16" x14ac:dyDescent="0.35">
      <c r="A161" s="9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19"/>
      <c r="O161" s="10"/>
      <c r="P161" s="70"/>
    </row>
    <row r="162" spans="1:16" x14ac:dyDescent="0.35">
      <c r="A162" s="9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19"/>
      <c r="O162" s="10"/>
      <c r="P162" s="70"/>
    </row>
    <row r="163" spans="1:16" x14ac:dyDescent="0.35">
      <c r="A163" s="9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19"/>
      <c r="O163" s="10"/>
      <c r="P163" s="70"/>
    </row>
    <row r="164" spans="1:16" x14ac:dyDescent="0.35">
      <c r="A164" s="9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19"/>
      <c r="O164" s="10"/>
      <c r="P164" s="70"/>
    </row>
    <row r="165" spans="1:16" x14ac:dyDescent="0.35">
      <c r="A165" s="9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19"/>
      <c r="O165" s="10"/>
      <c r="P165" s="70"/>
    </row>
    <row r="166" spans="1:16" x14ac:dyDescent="0.35">
      <c r="A166" s="9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19"/>
      <c r="O166" s="10"/>
      <c r="P166" s="70"/>
    </row>
    <row r="167" spans="1:16" x14ac:dyDescent="0.35">
      <c r="A167" s="9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19"/>
      <c r="O167" s="10"/>
      <c r="P167" s="70"/>
    </row>
    <row r="168" spans="1:16" x14ac:dyDescent="0.35">
      <c r="A168" s="9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19"/>
      <c r="O168" s="10"/>
      <c r="P168" s="70"/>
    </row>
    <row r="169" spans="1:16" x14ac:dyDescent="0.35">
      <c r="A169" s="9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19"/>
      <c r="O169" s="10"/>
      <c r="P169" s="70"/>
    </row>
    <row r="170" spans="1:16" x14ac:dyDescent="0.35">
      <c r="A170" s="9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19"/>
      <c r="O170" s="10"/>
      <c r="P170" s="70"/>
    </row>
    <row r="171" spans="1:16" x14ac:dyDescent="0.35">
      <c r="A171" s="9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19"/>
      <c r="O171" s="10"/>
      <c r="P171" s="70"/>
    </row>
    <row r="172" spans="1:16" x14ac:dyDescent="0.35">
      <c r="A172" s="9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19"/>
      <c r="O172" s="10"/>
      <c r="P172" s="70"/>
    </row>
    <row r="173" spans="1:16" x14ac:dyDescent="0.35">
      <c r="A173" s="9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19"/>
      <c r="O173" s="10"/>
      <c r="P173" s="70"/>
    </row>
    <row r="174" spans="1:16" x14ac:dyDescent="0.35">
      <c r="A174" s="9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19"/>
      <c r="O174" s="10"/>
      <c r="P174" s="70"/>
    </row>
    <row r="175" spans="1:16" x14ac:dyDescent="0.35">
      <c r="A175" s="9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19"/>
      <c r="O175" s="10"/>
      <c r="P175" s="70"/>
    </row>
    <row r="176" spans="1:16" x14ac:dyDescent="0.35">
      <c r="A176" s="9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19"/>
      <c r="O176" s="10"/>
      <c r="P176" s="70"/>
    </row>
    <row r="177" spans="1:16" x14ac:dyDescent="0.35">
      <c r="A177" s="9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19"/>
      <c r="O177" s="10"/>
      <c r="P177" s="70"/>
    </row>
    <row r="178" spans="1:16" x14ac:dyDescent="0.35">
      <c r="A178" s="9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19"/>
      <c r="O178" s="10"/>
      <c r="P178" s="70"/>
    </row>
    <row r="179" spans="1:16" x14ac:dyDescent="0.35">
      <c r="A179" s="9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19"/>
      <c r="O179" s="10"/>
      <c r="P179" s="70"/>
    </row>
    <row r="180" spans="1:16" x14ac:dyDescent="0.35">
      <c r="A180" s="9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19"/>
      <c r="O180" s="10"/>
      <c r="P180" s="70"/>
    </row>
    <row r="181" spans="1:16" x14ac:dyDescent="0.35">
      <c r="A181" s="9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19"/>
      <c r="O181" s="10"/>
      <c r="P181" s="70"/>
    </row>
    <row r="182" spans="1:16" x14ac:dyDescent="0.35">
      <c r="A182" s="9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19"/>
      <c r="O182" s="10"/>
      <c r="P182" s="70"/>
    </row>
    <row r="183" spans="1:16" x14ac:dyDescent="0.35">
      <c r="A183" s="9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19"/>
      <c r="O183" s="10"/>
      <c r="P183" s="70"/>
    </row>
    <row r="184" spans="1:16" x14ac:dyDescent="0.35">
      <c r="A184" s="9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19"/>
      <c r="O184" s="10"/>
      <c r="P184" s="70"/>
    </row>
    <row r="185" spans="1:16" x14ac:dyDescent="0.35">
      <c r="A185" s="9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19"/>
      <c r="O185" s="10"/>
      <c r="P185" s="70"/>
    </row>
    <row r="186" spans="1:16" x14ac:dyDescent="0.35">
      <c r="A186" s="9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19"/>
      <c r="O186" s="10"/>
      <c r="P186" s="70"/>
    </row>
    <row r="187" spans="1:16" x14ac:dyDescent="0.35">
      <c r="A187" s="9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19"/>
      <c r="O187" s="10"/>
      <c r="P187" s="70"/>
    </row>
    <row r="188" spans="1:16" x14ac:dyDescent="0.35">
      <c r="A188" s="9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19"/>
      <c r="O188" s="10"/>
      <c r="P188" s="70"/>
    </row>
    <row r="189" spans="1:16" x14ac:dyDescent="0.35">
      <c r="A189" s="9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19"/>
      <c r="O189" s="10"/>
      <c r="P189" s="70"/>
    </row>
    <row r="190" spans="1:16" x14ac:dyDescent="0.35">
      <c r="A190" s="9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19"/>
      <c r="O190" s="10"/>
      <c r="P190" s="70"/>
    </row>
    <row r="191" spans="1:16" x14ac:dyDescent="0.35">
      <c r="A191" s="9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19"/>
      <c r="O191" s="10"/>
      <c r="P191" s="70"/>
    </row>
    <row r="192" spans="1:16" x14ac:dyDescent="0.35">
      <c r="A192" s="9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19"/>
      <c r="O192" s="10"/>
      <c r="P192" s="70"/>
    </row>
    <row r="193" spans="1:16" x14ac:dyDescent="0.35">
      <c r="A193" s="9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19"/>
      <c r="O193" s="10"/>
      <c r="P193" s="70"/>
    </row>
    <row r="194" spans="1:16" x14ac:dyDescent="0.35">
      <c r="O194" s="6"/>
      <c r="P194" s="70"/>
    </row>
    <row r="195" spans="1:16" x14ac:dyDescent="0.35">
      <c r="O195" s="6"/>
      <c r="P195" s="70"/>
    </row>
    <row r="196" spans="1:16" x14ac:dyDescent="0.35">
      <c r="O196" s="6"/>
      <c r="P196" s="70"/>
    </row>
    <row r="197" spans="1:16" x14ac:dyDescent="0.35">
      <c r="O197" s="6"/>
      <c r="P197" s="70"/>
    </row>
    <row r="198" spans="1:16" x14ac:dyDescent="0.35">
      <c r="O198" s="6"/>
      <c r="P198" s="70"/>
    </row>
    <row r="199" spans="1:16" x14ac:dyDescent="0.35">
      <c r="O199" s="6"/>
      <c r="P199" s="70"/>
    </row>
    <row r="200" spans="1:16" x14ac:dyDescent="0.35">
      <c r="O200" s="6"/>
      <c r="P200" s="70"/>
    </row>
    <row r="201" spans="1:16" x14ac:dyDescent="0.35">
      <c r="O201" s="6"/>
      <c r="P201" s="70"/>
    </row>
    <row r="202" spans="1:16" x14ac:dyDescent="0.35">
      <c r="O202" s="6"/>
      <c r="P202" s="70"/>
    </row>
    <row r="203" spans="1:16" x14ac:dyDescent="0.35">
      <c r="O203" s="6"/>
      <c r="P203" s="70"/>
    </row>
    <row r="204" spans="1:16" x14ac:dyDescent="0.35">
      <c r="O204" s="6"/>
      <c r="P204" s="70"/>
    </row>
    <row r="205" spans="1:16" x14ac:dyDescent="0.35">
      <c r="O205" s="6"/>
      <c r="P205" s="70"/>
    </row>
    <row r="206" spans="1:16" x14ac:dyDescent="0.35">
      <c r="O206" s="6"/>
      <c r="P206" s="70"/>
    </row>
    <row r="207" spans="1:16" x14ac:dyDescent="0.35">
      <c r="O207" s="6"/>
      <c r="P207" s="70"/>
    </row>
    <row r="208" spans="1:16" x14ac:dyDescent="0.35">
      <c r="O208" s="6"/>
      <c r="P208" s="70"/>
    </row>
    <row r="209" spans="15:16" x14ac:dyDescent="0.35">
      <c r="O209" s="6"/>
      <c r="P209" s="70"/>
    </row>
    <row r="210" spans="15:16" x14ac:dyDescent="0.35">
      <c r="O210" s="6"/>
      <c r="P210" s="70"/>
    </row>
    <row r="211" spans="15:16" x14ac:dyDescent="0.35">
      <c r="O211" s="6"/>
      <c r="P211" s="70"/>
    </row>
    <row r="212" spans="15:16" x14ac:dyDescent="0.35">
      <c r="O212" s="6"/>
      <c r="P212" s="70"/>
    </row>
    <row r="213" spans="15:16" x14ac:dyDescent="0.35">
      <c r="O213" s="6"/>
      <c r="P213" s="70"/>
    </row>
    <row r="214" spans="15:16" x14ac:dyDescent="0.35">
      <c r="O214" s="6"/>
      <c r="P214" s="70"/>
    </row>
    <row r="215" spans="15:16" x14ac:dyDescent="0.35">
      <c r="O215" s="6"/>
      <c r="P215" s="70"/>
    </row>
    <row r="216" spans="15:16" x14ac:dyDescent="0.35">
      <c r="O216" s="6"/>
      <c r="P216" s="70"/>
    </row>
    <row r="217" spans="15:16" x14ac:dyDescent="0.35">
      <c r="O217" s="6"/>
      <c r="P217" s="70"/>
    </row>
    <row r="218" spans="15:16" x14ac:dyDescent="0.35">
      <c r="O218" s="6"/>
      <c r="P218" s="70"/>
    </row>
    <row r="219" spans="15:16" x14ac:dyDescent="0.35">
      <c r="O219" s="6"/>
      <c r="P219" s="70"/>
    </row>
    <row r="220" spans="15:16" x14ac:dyDescent="0.35">
      <c r="O220" s="6"/>
      <c r="P220" s="70"/>
    </row>
    <row r="221" spans="15:16" x14ac:dyDescent="0.35">
      <c r="O221" s="6"/>
      <c r="P221" s="70"/>
    </row>
    <row r="222" spans="15:16" x14ac:dyDescent="0.35">
      <c r="O222" s="6"/>
      <c r="P222" s="70"/>
    </row>
    <row r="223" spans="15:16" x14ac:dyDescent="0.35">
      <c r="O223" s="6"/>
      <c r="P223" s="70"/>
    </row>
    <row r="224" spans="15:16" x14ac:dyDescent="0.35">
      <c r="O224" s="6"/>
      <c r="P224" s="70"/>
    </row>
    <row r="225" spans="15:16" x14ac:dyDescent="0.35">
      <c r="O225" s="6"/>
      <c r="P225" s="70"/>
    </row>
    <row r="226" spans="15:16" x14ac:dyDescent="0.35">
      <c r="O226" s="6"/>
      <c r="P226" s="70"/>
    </row>
    <row r="227" spans="15:16" x14ac:dyDescent="0.35">
      <c r="O227" s="6"/>
      <c r="P227" s="70"/>
    </row>
    <row r="228" spans="15:16" x14ac:dyDescent="0.35">
      <c r="O228" s="6"/>
      <c r="P228" s="70"/>
    </row>
    <row r="229" spans="15:16" x14ac:dyDescent="0.35">
      <c r="O229" s="6"/>
      <c r="P229" s="70"/>
    </row>
    <row r="230" spans="15:16" x14ac:dyDescent="0.35">
      <c r="O230" s="6"/>
      <c r="P230" s="70"/>
    </row>
    <row r="231" spans="15:16" x14ac:dyDescent="0.35">
      <c r="O231" s="6"/>
      <c r="P231" s="70"/>
    </row>
    <row r="232" spans="15:16" x14ac:dyDescent="0.35">
      <c r="O232" s="6"/>
      <c r="P232" s="70"/>
    </row>
    <row r="233" spans="15:16" x14ac:dyDescent="0.35">
      <c r="O233" s="6"/>
      <c r="P233" s="70"/>
    </row>
    <row r="234" spans="15:16" x14ac:dyDescent="0.35">
      <c r="O234" s="6"/>
      <c r="P234" s="70"/>
    </row>
    <row r="235" spans="15:16" x14ac:dyDescent="0.35">
      <c r="O235" s="6"/>
      <c r="P235" s="70"/>
    </row>
    <row r="236" spans="15:16" x14ac:dyDescent="0.35">
      <c r="O236" s="6"/>
      <c r="P236" s="70"/>
    </row>
    <row r="237" spans="15:16" x14ac:dyDescent="0.35">
      <c r="O237" s="6"/>
      <c r="P237" s="70"/>
    </row>
    <row r="238" spans="15:16" x14ac:dyDescent="0.35">
      <c r="O238" s="6"/>
      <c r="P238" s="70"/>
    </row>
    <row r="239" spans="15:16" x14ac:dyDescent="0.35">
      <c r="O239" s="6"/>
      <c r="P239" s="70"/>
    </row>
    <row r="240" spans="15:16" x14ac:dyDescent="0.35">
      <c r="O240" s="6"/>
      <c r="P240" s="70"/>
    </row>
    <row r="241" spans="15:16" x14ac:dyDescent="0.35">
      <c r="O241" s="6"/>
      <c r="P241" s="70"/>
    </row>
    <row r="242" spans="15:16" x14ac:dyDescent="0.35">
      <c r="O242" s="6"/>
      <c r="P242" s="70"/>
    </row>
    <row r="243" spans="15:16" x14ac:dyDescent="0.35">
      <c r="O243" s="6"/>
      <c r="P243" s="70"/>
    </row>
    <row r="244" spans="15:16" x14ac:dyDescent="0.35">
      <c r="O244" s="6"/>
      <c r="P244" s="70"/>
    </row>
    <row r="245" spans="15:16" x14ac:dyDescent="0.35">
      <c r="O245" s="6"/>
      <c r="P245" s="70"/>
    </row>
    <row r="246" spans="15:16" x14ac:dyDescent="0.35">
      <c r="O246" s="6"/>
      <c r="P246" s="70"/>
    </row>
    <row r="247" spans="15:16" x14ac:dyDescent="0.35">
      <c r="O247" s="6"/>
      <c r="P247" s="70"/>
    </row>
    <row r="248" spans="15:16" x14ac:dyDescent="0.35">
      <c r="O248" s="6"/>
      <c r="P248" s="70"/>
    </row>
    <row r="249" spans="15:16" x14ac:dyDescent="0.35">
      <c r="O249" s="6"/>
      <c r="P249" s="70"/>
    </row>
    <row r="250" spans="15:16" x14ac:dyDescent="0.35">
      <c r="O250" s="6"/>
      <c r="P250" s="70"/>
    </row>
    <row r="251" spans="15:16" x14ac:dyDescent="0.35">
      <c r="O251" s="6"/>
      <c r="P251" s="70"/>
    </row>
    <row r="252" spans="15:16" x14ac:dyDescent="0.35">
      <c r="O252" s="6"/>
      <c r="P252" s="70"/>
    </row>
    <row r="253" spans="15:16" x14ac:dyDescent="0.35">
      <c r="O253" s="6"/>
      <c r="P253" s="70"/>
    </row>
    <row r="254" spans="15:16" x14ac:dyDescent="0.35">
      <c r="O254" s="6"/>
      <c r="P254" s="70"/>
    </row>
    <row r="255" spans="15:16" x14ac:dyDescent="0.35">
      <c r="O255" s="6"/>
      <c r="P255" s="70"/>
    </row>
    <row r="256" spans="15:16" x14ac:dyDescent="0.35">
      <c r="O256" s="6"/>
      <c r="P256" s="70"/>
    </row>
    <row r="257" spans="15:16" x14ac:dyDescent="0.35">
      <c r="O257" s="6"/>
      <c r="P257" s="70"/>
    </row>
    <row r="258" spans="15:16" x14ac:dyDescent="0.35">
      <c r="O258" s="6"/>
      <c r="P258" s="70"/>
    </row>
    <row r="259" spans="15:16" x14ac:dyDescent="0.35">
      <c r="O259" s="6"/>
      <c r="P259" s="70"/>
    </row>
    <row r="260" spans="15:16" x14ac:dyDescent="0.35">
      <c r="O260" s="6"/>
      <c r="P260" s="70"/>
    </row>
    <row r="261" spans="15:16" x14ac:dyDescent="0.35">
      <c r="O261" s="6"/>
      <c r="P261" s="70"/>
    </row>
    <row r="262" spans="15:16" x14ac:dyDescent="0.35">
      <c r="O262" s="6"/>
      <c r="P262" s="70"/>
    </row>
    <row r="263" spans="15:16" x14ac:dyDescent="0.35">
      <c r="O263" s="6"/>
      <c r="P263" s="70"/>
    </row>
    <row r="264" spans="15:16" x14ac:dyDescent="0.35">
      <c r="O264" s="6"/>
      <c r="P264" s="70"/>
    </row>
    <row r="265" spans="15:16" x14ac:dyDescent="0.35">
      <c r="O265" s="6"/>
      <c r="P265" s="70"/>
    </row>
    <row r="266" spans="15:16" x14ac:dyDescent="0.35">
      <c r="O266" s="6"/>
      <c r="P266" s="70"/>
    </row>
    <row r="267" spans="15:16" x14ac:dyDescent="0.35">
      <c r="O267" s="6"/>
      <c r="P267" s="70"/>
    </row>
    <row r="268" spans="15:16" x14ac:dyDescent="0.35">
      <c r="O268" s="6"/>
      <c r="P268" s="70"/>
    </row>
    <row r="269" spans="15:16" x14ac:dyDescent="0.35">
      <c r="O269" s="6"/>
      <c r="P269" s="70"/>
    </row>
    <row r="270" spans="15:16" x14ac:dyDescent="0.35">
      <c r="O270" s="6"/>
      <c r="P270" s="70"/>
    </row>
    <row r="271" spans="15:16" x14ac:dyDescent="0.35">
      <c r="O271" s="6"/>
      <c r="P271" s="70"/>
    </row>
    <row r="272" spans="15:16" x14ac:dyDescent="0.35">
      <c r="O272" s="6"/>
      <c r="P272" s="70"/>
    </row>
    <row r="273" spans="15:16" x14ac:dyDescent="0.35">
      <c r="O273" s="6"/>
      <c r="P273" s="70"/>
    </row>
    <row r="274" spans="15:16" x14ac:dyDescent="0.35">
      <c r="O274" s="6"/>
      <c r="P274" s="70"/>
    </row>
    <row r="275" spans="15:16" x14ac:dyDescent="0.35">
      <c r="O275" s="6"/>
      <c r="P275" s="70"/>
    </row>
    <row r="276" spans="15:16" x14ac:dyDescent="0.35">
      <c r="O276" s="6"/>
      <c r="P276" s="70"/>
    </row>
    <row r="277" spans="15:16" x14ac:dyDescent="0.35">
      <c r="O277" s="6"/>
      <c r="P277" s="70"/>
    </row>
    <row r="278" spans="15:16" x14ac:dyDescent="0.35">
      <c r="O278" s="6"/>
      <c r="P278" s="70"/>
    </row>
    <row r="279" spans="15:16" x14ac:dyDescent="0.35">
      <c r="O279" s="6"/>
      <c r="P279" s="70"/>
    </row>
    <row r="280" spans="15:16" x14ac:dyDescent="0.35">
      <c r="O280" s="6"/>
      <c r="P280" s="70"/>
    </row>
    <row r="281" spans="15:16" x14ac:dyDescent="0.35">
      <c r="O281" s="6"/>
      <c r="P281" s="70"/>
    </row>
    <row r="282" spans="15:16" x14ac:dyDescent="0.35">
      <c r="O282" s="6"/>
      <c r="P282" s="70"/>
    </row>
    <row r="283" spans="15:16" x14ac:dyDescent="0.35">
      <c r="O283" s="6"/>
      <c r="P283" s="70"/>
    </row>
    <row r="284" spans="15:16" x14ac:dyDescent="0.35">
      <c r="O284" s="6"/>
      <c r="P284" s="70"/>
    </row>
    <row r="285" spans="15:16" x14ac:dyDescent="0.35">
      <c r="O285" s="6"/>
      <c r="P285" s="70"/>
    </row>
    <row r="286" spans="15:16" x14ac:dyDescent="0.35">
      <c r="O286" s="6"/>
      <c r="P286" s="70"/>
    </row>
    <row r="287" spans="15:16" x14ac:dyDescent="0.35">
      <c r="O287" s="6"/>
      <c r="P287" s="70"/>
    </row>
    <row r="288" spans="15:16" x14ac:dyDescent="0.35">
      <c r="O288" s="6"/>
      <c r="P288" s="70"/>
    </row>
    <row r="289" spans="15:16" x14ac:dyDescent="0.35">
      <c r="O289" s="6"/>
      <c r="P289" s="70"/>
    </row>
    <row r="290" spans="15:16" x14ac:dyDescent="0.35">
      <c r="O290" s="6"/>
      <c r="P290" s="70"/>
    </row>
    <row r="291" spans="15:16" x14ac:dyDescent="0.35">
      <c r="O291" s="6"/>
      <c r="P291" s="70"/>
    </row>
    <row r="292" spans="15:16" x14ac:dyDescent="0.35">
      <c r="O292" s="6"/>
      <c r="P292" s="70"/>
    </row>
    <row r="293" spans="15:16" x14ac:dyDescent="0.35">
      <c r="O293" s="6"/>
      <c r="P293" s="70"/>
    </row>
    <row r="294" spans="15:16" x14ac:dyDescent="0.35">
      <c r="O294" s="6"/>
      <c r="P294" s="70"/>
    </row>
    <row r="295" spans="15:16" x14ac:dyDescent="0.35">
      <c r="O295" s="6"/>
      <c r="P295" s="70"/>
    </row>
    <row r="296" spans="15:16" x14ac:dyDescent="0.35">
      <c r="O296" s="6"/>
      <c r="P296" s="70"/>
    </row>
    <row r="297" spans="15:16" x14ac:dyDescent="0.35">
      <c r="O297" s="6"/>
      <c r="P297" s="70"/>
    </row>
    <row r="298" spans="15:16" x14ac:dyDescent="0.35">
      <c r="O298" s="6"/>
      <c r="P298" s="70"/>
    </row>
    <row r="299" spans="15:16" x14ac:dyDescent="0.35">
      <c r="O299" s="6"/>
      <c r="P299" s="70"/>
    </row>
    <row r="300" spans="15:16" x14ac:dyDescent="0.35">
      <c r="O300" s="6"/>
      <c r="P300" s="70"/>
    </row>
    <row r="301" spans="15:16" x14ac:dyDescent="0.35">
      <c r="O301" s="6"/>
      <c r="P301" s="70"/>
    </row>
    <row r="302" spans="15:16" x14ac:dyDescent="0.35">
      <c r="O302" s="6"/>
      <c r="P302" s="70"/>
    </row>
    <row r="303" spans="15:16" x14ac:dyDescent="0.35">
      <c r="O303" s="6"/>
      <c r="P303" s="70"/>
    </row>
    <row r="304" spans="15:16" x14ac:dyDescent="0.35">
      <c r="O304" s="6"/>
      <c r="P304" s="70"/>
    </row>
    <row r="305" spans="15:16" x14ac:dyDescent="0.35">
      <c r="O305" s="6"/>
      <c r="P305" s="70"/>
    </row>
    <row r="306" spans="15:16" x14ac:dyDescent="0.35">
      <c r="O306" s="6"/>
      <c r="P306" s="70"/>
    </row>
    <row r="307" spans="15:16" x14ac:dyDescent="0.35">
      <c r="O307" s="6"/>
      <c r="P307" s="70"/>
    </row>
    <row r="308" spans="15:16" x14ac:dyDescent="0.35">
      <c r="O308" s="6"/>
      <c r="P308" s="70"/>
    </row>
    <row r="309" spans="15:16" x14ac:dyDescent="0.35">
      <c r="O309" s="6"/>
      <c r="P309" s="70"/>
    </row>
    <row r="310" spans="15:16" x14ac:dyDescent="0.35">
      <c r="O310" s="6"/>
      <c r="P310" s="70"/>
    </row>
    <row r="311" spans="15:16" x14ac:dyDescent="0.35">
      <c r="O311" s="6"/>
      <c r="P311" s="70"/>
    </row>
    <row r="312" spans="15:16" x14ac:dyDescent="0.35">
      <c r="O312" s="6"/>
      <c r="P312" s="70"/>
    </row>
    <row r="313" spans="15:16" x14ac:dyDescent="0.35">
      <c r="O313" s="6"/>
      <c r="P313" s="70"/>
    </row>
    <row r="314" spans="15:16" x14ac:dyDescent="0.35">
      <c r="O314" s="6"/>
      <c r="P314" s="70"/>
    </row>
    <row r="315" spans="15:16" x14ac:dyDescent="0.35">
      <c r="O315" s="6"/>
      <c r="P315" s="70"/>
    </row>
    <row r="316" spans="15:16" x14ac:dyDescent="0.35">
      <c r="O316" s="6"/>
      <c r="P316" s="70"/>
    </row>
    <row r="317" spans="15:16" x14ac:dyDescent="0.35">
      <c r="O317" s="6"/>
      <c r="P317" s="70"/>
    </row>
    <row r="318" spans="15:16" x14ac:dyDescent="0.35">
      <c r="O318" s="6"/>
      <c r="P318" s="70"/>
    </row>
    <row r="319" spans="15:16" x14ac:dyDescent="0.35">
      <c r="O319" s="6"/>
      <c r="P319" s="70"/>
    </row>
    <row r="320" spans="15:16" x14ac:dyDescent="0.35">
      <c r="O320" s="6"/>
      <c r="P320" s="70"/>
    </row>
    <row r="321" spans="15:16" x14ac:dyDescent="0.35">
      <c r="O321" s="6"/>
      <c r="P321" s="70"/>
    </row>
    <row r="322" spans="15:16" x14ac:dyDescent="0.35">
      <c r="O322" s="6"/>
      <c r="P322" s="70"/>
    </row>
    <row r="323" spans="15:16" x14ac:dyDescent="0.35">
      <c r="O323" s="6"/>
      <c r="P323" s="70"/>
    </row>
    <row r="324" spans="15:16" x14ac:dyDescent="0.35">
      <c r="O324" s="6"/>
      <c r="P324" s="70"/>
    </row>
    <row r="325" spans="15:16" x14ac:dyDescent="0.35">
      <c r="O325" s="6"/>
      <c r="P325" s="70"/>
    </row>
    <row r="326" spans="15:16" x14ac:dyDescent="0.35">
      <c r="O326" s="6"/>
      <c r="P326" s="70"/>
    </row>
    <row r="327" spans="15:16" x14ac:dyDescent="0.35">
      <c r="O327" s="6"/>
      <c r="P327" s="70"/>
    </row>
    <row r="328" spans="15:16" x14ac:dyDescent="0.35">
      <c r="O328" s="6"/>
      <c r="P328" s="70"/>
    </row>
    <row r="329" spans="15:16" x14ac:dyDescent="0.35">
      <c r="O329" s="6"/>
      <c r="P329" s="70"/>
    </row>
    <row r="330" spans="15:16" x14ac:dyDescent="0.35">
      <c r="O330" s="6"/>
      <c r="P330" s="70"/>
    </row>
    <row r="331" spans="15:16" x14ac:dyDescent="0.35">
      <c r="O331" s="6"/>
      <c r="P331" s="70"/>
    </row>
    <row r="332" spans="15:16" x14ac:dyDescent="0.35">
      <c r="O332" s="6"/>
      <c r="P332" s="70"/>
    </row>
    <row r="333" spans="15:16" x14ac:dyDescent="0.35">
      <c r="O333" s="6"/>
      <c r="P333" s="70"/>
    </row>
    <row r="334" spans="15:16" x14ac:dyDescent="0.35">
      <c r="O334" s="6"/>
      <c r="P334" s="70"/>
    </row>
    <row r="335" spans="15:16" x14ac:dyDescent="0.35">
      <c r="O335" s="6"/>
      <c r="P335" s="70"/>
    </row>
    <row r="336" spans="15:16" x14ac:dyDescent="0.35">
      <c r="O336" s="6"/>
      <c r="P336" s="70"/>
    </row>
    <row r="337" spans="15:16" x14ac:dyDescent="0.35">
      <c r="O337" s="6"/>
      <c r="P337" s="70"/>
    </row>
    <row r="338" spans="15:16" x14ac:dyDescent="0.35">
      <c r="O338" s="6"/>
      <c r="P338" s="70"/>
    </row>
    <row r="339" spans="15:16" x14ac:dyDescent="0.35">
      <c r="O339" s="6"/>
      <c r="P339" s="70"/>
    </row>
    <row r="340" spans="15:16" x14ac:dyDescent="0.35">
      <c r="O340" s="6"/>
      <c r="P340" s="70"/>
    </row>
    <row r="341" spans="15:16" x14ac:dyDescent="0.35">
      <c r="O341" s="6"/>
      <c r="P341" s="70"/>
    </row>
    <row r="342" spans="15:16" x14ac:dyDescent="0.35">
      <c r="O342" s="6"/>
      <c r="P342" s="70"/>
    </row>
    <row r="343" spans="15:16" x14ac:dyDescent="0.35">
      <c r="O343" s="6"/>
      <c r="P343" s="70"/>
    </row>
    <row r="344" spans="15:16" x14ac:dyDescent="0.35">
      <c r="O344" s="6"/>
      <c r="P344" s="70"/>
    </row>
    <row r="345" spans="15:16" x14ac:dyDescent="0.35">
      <c r="O345" s="6"/>
      <c r="P345" s="70"/>
    </row>
    <row r="346" spans="15:16" x14ac:dyDescent="0.35">
      <c r="O346" s="6"/>
      <c r="P346" s="70"/>
    </row>
    <row r="347" spans="15:16" x14ac:dyDescent="0.35">
      <c r="O347" s="6"/>
      <c r="P347" s="70"/>
    </row>
    <row r="348" spans="15:16" x14ac:dyDescent="0.35">
      <c r="O348" s="6"/>
      <c r="P348" s="70"/>
    </row>
    <row r="349" spans="15:16" x14ac:dyDescent="0.35">
      <c r="O349" s="6"/>
      <c r="P349" s="70"/>
    </row>
    <row r="350" spans="15:16" x14ac:dyDescent="0.35">
      <c r="O350" s="6"/>
      <c r="P350" s="70"/>
    </row>
    <row r="351" spans="15:16" x14ac:dyDescent="0.35">
      <c r="O351" s="6"/>
      <c r="P351" s="70"/>
    </row>
    <row r="352" spans="15:16" x14ac:dyDescent="0.35">
      <c r="O352" s="6"/>
      <c r="P352" s="70"/>
    </row>
    <row r="353" spans="15:16" x14ac:dyDescent="0.35">
      <c r="O353" s="6"/>
      <c r="P353" s="70"/>
    </row>
    <row r="354" spans="15:16" x14ac:dyDescent="0.35">
      <c r="O354" s="6"/>
      <c r="P354" s="70"/>
    </row>
    <row r="355" spans="15:16" x14ac:dyDescent="0.35">
      <c r="O355" s="6"/>
      <c r="P355" s="70"/>
    </row>
    <row r="356" spans="15:16" x14ac:dyDescent="0.35">
      <c r="O356" s="6"/>
      <c r="P356" s="70"/>
    </row>
    <row r="357" spans="15:16" x14ac:dyDescent="0.35">
      <c r="O357" s="6"/>
      <c r="P357" s="70"/>
    </row>
    <row r="358" spans="15:16" x14ac:dyDescent="0.35">
      <c r="O358" s="6"/>
      <c r="P358" s="70"/>
    </row>
    <row r="359" spans="15:16" x14ac:dyDescent="0.35">
      <c r="O359" s="6"/>
      <c r="P359" s="70"/>
    </row>
    <row r="360" spans="15:16" x14ac:dyDescent="0.35">
      <c r="O360" s="6"/>
      <c r="P360" s="70"/>
    </row>
    <row r="361" spans="15:16" x14ac:dyDescent="0.35">
      <c r="O361" s="6"/>
      <c r="P361" s="70"/>
    </row>
    <row r="362" spans="15:16" x14ac:dyDescent="0.35">
      <c r="O362" s="6"/>
      <c r="P362" s="70"/>
    </row>
    <row r="363" spans="15:16" x14ac:dyDescent="0.35">
      <c r="O363" s="6"/>
      <c r="P363" s="70"/>
    </row>
    <row r="364" spans="15:16" x14ac:dyDescent="0.35">
      <c r="O364" s="6"/>
      <c r="P364" s="70"/>
    </row>
    <row r="365" spans="15:16" x14ac:dyDescent="0.35">
      <c r="O365" s="6"/>
      <c r="P365" s="70"/>
    </row>
    <row r="366" spans="15:16" x14ac:dyDescent="0.35">
      <c r="O366" s="6"/>
      <c r="P366" s="70"/>
    </row>
    <row r="367" spans="15:16" x14ac:dyDescent="0.35">
      <c r="O367" s="6"/>
      <c r="P367" s="70"/>
    </row>
    <row r="368" spans="15:16" x14ac:dyDescent="0.35">
      <c r="O368" s="6"/>
      <c r="P368" s="70"/>
    </row>
    <row r="369" spans="15:16" x14ac:dyDescent="0.35">
      <c r="O369" s="6"/>
      <c r="P369" s="70"/>
    </row>
    <row r="370" spans="15:16" x14ac:dyDescent="0.35">
      <c r="O370" s="6"/>
      <c r="P370" s="70"/>
    </row>
    <row r="371" spans="15:16" x14ac:dyDescent="0.35">
      <c r="O371" s="6"/>
      <c r="P371" s="70"/>
    </row>
    <row r="372" spans="15:16" x14ac:dyDescent="0.35">
      <c r="O372" s="6"/>
      <c r="P372" s="70"/>
    </row>
    <row r="373" spans="15:16" x14ac:dyDescent="0.35">
      <c r="O373" s="6"/>
      <c r="P373" s="70"/>
    </row>
    <row r="374" spans="15:16" x14ac:dyDescent="0.35">
      <c r="O374" s="6"/>
      <c r="P374" s="70"/>
    </row>
    <row r="375" spans="15:16" x14ac:dyDescent="0.35">
      <c r="O375" s="6"/>
      <c r="P375" s="70"/>
    </row>
    <row r="376" spans="15:16" x14ac:dyDescent="0.35">
      <c r="O376" s="6"/>
      <c r="P376" s="70"/>
    </row>
    <row r="377" spans="15:16" x14ac:dyDescent="0.35">
      <c r="O377" s="6"/>
      <c r="P377" s="70"/>
    </row>
    <row r="378" spans="15:16" x14ac:dyDescent="0.35">
      <c r="O378" s="6"/>
      <c r="P378" s="70"/>
    </row>
    <row r="379" spans="15:16" x14ac:dyDescent="0.35">
      <c r="O379" s="6"/>
      <c r="P379" s="70"/>
    </row>
    <row r="380" spans="15:16" x14ac:dyDescent="0.35">
      <c r="O380" s="6"/>
      <c r="P380" s="70"/>
    </row>
    <row r="381" spans="15:16" x14ac:dyDescent="0.35">
      <c r="O381" s="6"/>
      <c r="P381" s="70"/>
    </row>
    <row r="382" spans="15:16" x14ac:dyDescent="0.35">
      <c r="O382" s="6"/>
      <c r="P382" s="70"/>
    </row>
    <row r="383" spans="15:16" x14ac:dyDescent="0.35">
      <c r="O383" s="6"/>
      <c r="P383" s="70"/>
    </row>
    <row r="384" spans="15:16" x14ac:dyDescent="0.35">
      <c r="O384" s="6"/>
      <c r="P384" s="70"/>
    </row>
    <row r="385" spans="15:16" x14ac:dyDescent="0.35">
      <c r="O385" s="6"/>
      <c r="P385" s="70"/>
    </row>
    <row r="386" spans="15:16" x14ac:dyDescent="0.35">
      <c r="O386" s="6"/>
      <c r="P386" s="70"/>
    </row>
    <row r="387" spans="15:16" x14ac:dyDescent="0.35">
      <c r="O387" s="6"/>
      <c r="P387" s="70"/>
    </row>
    <row r="388" spans="15:16" x14ac:dyDescent="0.35">
      <c r="O388" s="6"/>
      <c r="P388" s="70"/>
    </row>
    <row r="389" spans="15:16" x14ac:dyDescent="0.35">
      <c r="O389" s="6"/>
      <c r="P389" s="70"/>
    </row>
    <row r="390" spans="15:16" x14ac:dyDescent="0.35">
      <c r="O390" s="6"/>
      <c r="P390" s="70"/>
    </row>
    <row r="391" spans="15:16" x14ac:dyDescent="0.35">
      <c r="O391" s="6"/>
      <c r="P391" s="70"/>
    </row>
    <row r="392" spans="15:16" x14ac:dyDescent="0.35">
      <c r="O392" s="6"/>
      <c r="P392" s="70"/>
    </row>
    <row r="393" spans="15:16" x14ac:dyDescent="0.35">
      <c r="O393" s="6"/>
      <c r="P393" s="70"/>
    </row>
    <row r="394" spans="15:16" x14ac:dyDescent="0.35">
      <c r="O394" s="6"/>
      <c r="P394" s="70"/>
    </row>
    <row r="395" spans="15:16" x14ac:dyDescent="0.35">
      <c r="O395" s="6"/>
      <c r="P395" s="70"/>
    </row>
    <row r="396" spans="15:16" x14ac:dyDescent="0.35">
      <c r="O396" s="6"/>
      <c r="P396" s="70"/>
    </row>
    <row r="397" spans="15:16" x14ac:dyDescent="0.35">
      <c r="O397" s="6"/>
      <c r="P397" s="70"/>
    </row>
    <row r="398" spans="15:16" x14ac:dyDescent="0.35">
      <c r="O398" s="6"/>
      <c r="P398" s="70"/>
    </row>
    <row r="399" spans="15:16" x14ac:dyDescent="0.35">
      <c r="O399" s="6"/>
      <c r="P399" s="70"/>
    </row>
    <row r="400" spans="15:16" x14ac:dyDescent="0.35">
      <c r="O400" s="6"/>
      <c r="P400" s="70"/>
    </row>
    <row r="401" spans="15:16" x14ac:dyDescent="0.35">
      <c r="O401" s="6"/>
      <c r="P401" s="70"/>
    </row>
    <row r="402" spans="15:16" x14ac:dyDescent="0.35">
      <c r="O402" s="6"/>
      <c r="P402" s="70"/>
    </row>
    <row r="403" spans="15:16" x14ac:dyDescent="0.35">
      <c r="O403" s="6"/>
      <c r="P403" s="70"/>
    </row>
    <row r="404" spans="15:16" x14ac:dyDescent="0.35">
      <c r="O404" s="6"/>
      <c r="P404" s="70"/>
    </row>
    <row r="405" spans="15:16" x14ac:dyDescent="0.35">
      <c r="O405" s="6"/>
      <c r="P405" s="70"/>
    </row>
    <row r="406" spans="15:16" x14ac:dyDescent="0.35">
      <c r="O406" s="6"/>
      <c r="P406" s="70"/>
    </row>
    <row r="407" spans="15:16" x14ac:dyDescent="0.35">
      <c r="O407" s="6"/>
      <c r="P407" s="70"/>
    </row>
    <row r="408" spans="15:16" x14ac:dyDescent="0.35">
      <c r="O408" s="6"/>
      <c r="P408" s="70"/>
    </row>
    <row r="409" spans="15:16" x14ac:dyDescent="0.35">
      <c r="O409" s="6"/>
      <c r="P409" s="70"/>
    </row>
    <row r="410" spans="15:16" x14ac:dyDescent="0.35">
      <c r="O410" s="6"/>
      <c r="P410" s="70"/>
    </row>
    <row r="411" spans="15:16" x14ac:dyDescent="0.35">
      <c r="O411" s="6"/>
      <c r="P411" s="70"/>
    </row>
    <row r="412" spans="15:16" x14ac:dyDescent="0.35">
      <c r="O412" s="6"/>
      <c r="P412" s="70"/>
    </row>
    <row r="413" spans="15:16" x14ac:dyDescent="0.35">
      <c r="O413" s="6"/>
      <c r="P413" s="70"/>
    </row>
    <row r="414" spans="15:16" x14ac:dyDescent="0.35">
      <c r="O414" s="6"/>
      <c r="P414" s="70"/>
    </row>
    <row r="415" spans="15:16" x14ac:dyDescent="0.35">
      <c r="O415" s="6"/>
      <c r="P415" s="70"/>
    </row>
    <row r="416" spans="15:16" x14ac:dyDescent="0.35">
      <c r="O416" s="6"/>
      <c r="P416" s="70"/>
    </row>
    <row r="417" spans="15:16" x14ac:dyDescent="0.35">
      <c r="O417" s="6"/>
      <c r="P417" s="70"/>
    </row>
    <row r="418" spans="15:16" x14ac:dyDescent="0.35">
      <c r="O418" s="6"/>
      <c r="P418" s="70"/>
    </row>
    <row r="419" spans="15:16" x14ac:dyDescent="0.35">
      <c r="O419" s="6"/>
      <c r="P419" s="70"/>
    </row>
    <row r="420" spans="15:16" x14ac:dyDescent="0.35">
      <c r="O420" s="6"/>
      <c r="P420" s="70"/>
    </row>
    <row r="421" spans="15:16" x14ac:dyDescent="0.35">
      <c r="O421" s="6"/>
      <c r="P421" s="70"/>
    </row>
    <row r="422" spans="15:16" x14ac:dyDescent="0.35">
      <c r="O422" s="6"/>
      <c r="P422" s="70"/>
    </row>
    <row r="423" spans="15:16" x14ac:dyDescent="0.35">
      <c r="O423" s="6"/>
      <c r="P423" s="70"/>
    </row>
    <row r="424" spans="15:16" x14ac:dyDescent="0.35">
      <c r="O424" s="6"/>
      <c r="P424" s="70"/>
    </row>
    <row r="425" spans="15:16" x14ac:dyDescent="0.35">
      <c r="O425" s="6"/>
      <c r="P425" s="70"/>
    </row>
    <row r="426" spans="15:16" x14ac:dyDescent="0.35">
      <c r="O426" s="6"/>
      <c r="P426" s="70"/>
    </row>
    <row r="427" spans="15:16" x14ac:dyDescent="0.35">
      <c r="O427" s="6"/>
      <c r="P427" s="70"/>
    </row>
    <row r="428" spans="15:16" x14ac:dyDescent="0.35">
      <c r="O428" s="6"/>
      <c r="P428" s="70"/>
    </row>
    <row r="429" spans="15:16" x14ac:dyDescent="0.35">
      <c r="O429" s="6"/>
      <c r="P429" s="70"/>
    </row>
    <row r="430" spans="15:16" x14ac:dyDescent="0.35">
      <c r="O430" s="6"/>
      <c r="P430" s="70"/>
    </row>
    <row r="431" spans="15:16" x14ac:dyDescent="0.35">
      <c r="O431" s="6"/>
      <c r="P431" s="70"/>
    </row>
    <row r="432" spans="15:16" x14ac:dyDescent="0.35">
      <c r="O432" s="6"/>
      <c r="P432" s="70"/>
    </row>
    <row r="433" spans="15:16" x14ac:dyDescent="0.35">
      <c r="O433" s="6"/>
      <c r="P433" s="70"/>
    </row>
    <row r="434" spans="15:16" x14ac:dyDescent="0.35">
      <c r="O434" s="6"/>
      <c r="P434" s="70"/>
    </row>
    <row r="435" spans="15:16" x14ac:dyDescent="0.35">
      <c r="O435" s="6"/>
      <c r="P435" s="70"/>
    </row>
    <row r="436" spans="15:16" x14ac:dyDescent="0.35">
      <c r="O436" s="6"/>
      <c r="P436" s="70"/>
    </row>
    <row r="437" spans="15:16" x14ac:dyDescent="0.35">
      <c r="O437" s="6"/>
      <c r="P437" s="70"/>
    </row>
    <row r="438" spans="15:16" x14ac:dyDescent="0.35">
      <c r="O438" s="6"/>
      <c r="P438" s="70"/>
    </row>
    <row r="439" spans="15:16" x14ac:dyDescent="0.35">
      <c r="O439" s="6"/>
      <c r="P439" s="70"/>
    </row>
    <row r="440" spans="15:16" x14ac:dyDescent="0.35">
      <c r="O440" s="6"/>
      <c r="P440" s="70"/>
    </row>
    <row r="441" spans="15:16" x14ac:dyDescent="0.35">
      <c r="O441" s="6"/>
      <c r="P441" s="70"/>
    </row>
    <row r="442" spans="15:16" x14ac:dyDescent="0.35">
      <c r="O442" s="6"/>
      <c r="P442" s="70"/>
    </row>
    <row r="443" spans="15:16" x14ac:dyDescent="0.35">
      <c r="O443" s="6"/>
      <c r="P443" s="70"/>
    </row>
    <row r="444" spans="15:16" x14ac:dyDescent="0.35">
      <c r="O444" s="6"/>
      <c r="P444" s="70"/>
    </row>
    <row r="445" spans="15:16" x14ac:dyDescent="0.35">
      <c r="O445" s="6"/>
      <c r="P445" s="70"/>
    </row>
    <row r="446" spans="15:16" x14ac:dyDescent="0.35">
      <c r="O446" s="6"/>
      <c r="P446" s="70"/>
    </row>
    <row r="447" spans="15:16" x14ac:dyDescent="0.35">
      <c r="O447" s="6"/>
      <c r="P447" s="70"/>
    </row>
    <row r="448" spans="15:16" x14ac:dyDescent="0.35">
      <c r="O448" s="6"/>
      <c r="P448" s="70"/>
    </row>
    <row r="449" spans="15:16" x14ac:dyDescent="0.35">
      <c r="O449" s="6"/>
      <c r="P449" s="70"/>
    </row>
    <row r="450" spans="15:16" x14ac:dyDescent="0.35">
      <c r="O450" s="6"/>
      <c r="P450" s="70"/>
    </row>
    <row r="451" spans="15:16" x14ac:dyDescent="0.35">
      <c r="O451" s="6"/>
      <c r="P451" s="70"/>
    </row>
    <row r="452" spans="15:16" x14ac:dyDescent="0.35">
      <c r="O452" s="6"/>
      <c r="P452" s="70"/>
    </row>
    <row r="453" spans="15:16" x14ac:dyDescent="0.35">
      <c r="O453" s="6"/>
      <c r="P453" s="70"/>
    </row>
    <row r="454" spans="15:16" x14ac:dyDescent="0.35">
      <c r="O454" s="6"/>
      <c r="P454" s="70"/>
    </row>
    <row r="455" spans="15:16" x14ac:dyDescent="0.35">
      <c r="O455" s="6"/>
      <c r="P455" s="70"/>
    </row>
    <row r="456" spans="15:16" x14ac:dyDescent="0.35">
      <c r="O456" s="6"/>
      <c r="P456" s="70"/>
    </row>
    <row r="457" spans="15:16" x14ac:dyDescent="0.35">
      <c r="O457" s="6"/>
      <c r="P457" s="70"/>
    </row>
    <row r="458" spans="15:16" x14ac:dyDescent="0.35">
      <c r="O458" s="6"/>
      <c r="P458" s="70"/>
    </row>
    <row r="459" spans="15:16" x14ac:dyDescent="0.35">
      <c r="O459" s="6"/>
      <c r="P459" s="70"/>
    </row>
    <row r="460" spans="15:16" x14ac:dyDescent="0.35">
      <c r="O460" s="6"/>
      <c r="P460" s="70"/>
    </row>
    <row r="461" spans="15:16" x14ac:dyDescent="0.35">
      <c r="O461" s="6"/>
      <c r="P461" s="70"/>
    </row>
    <row r="462" spans="15:16" x14ac:dyDescent="0.35">
      <c r="O462" s="6"/>
      <c r="P462" s="70"/>
    </row>
    <row r="463" spans="15:16" x14ac:dyDescent="0.35">
      <c r="O463" s="6"/>
      <c r="P463" s="70"/>
    </row>
    <row r="464" spans="15:16" x14ac:dyDescent="0.35">
      <c r="O464" s="6"/>
      <c r="P464" s="70"/>
    </row>
    <row r="465" spans="15:16" x14ac:dyDescent="0.35">
      <c r="O465" s="6"/>
      <c r="P465" s="70"/>
    </row>
    <row r="466" spans="15:16" x14ac:dyDescent="0.35">
      <c r="O466" s="6"/>
      <c r="P466" s="70"/>
    </row>
    <row r="467" spans="15:16" x14ac:dyDescent="0.35">
      <c r="O467" s="6"/>
      <c r="P467" s="70"/>
    </row>
    <row r="468" spans="15:16" x14ac:dyDescent="0.35">
      <c r="O468" s="6"/>
      <c r="P468" s="70"/>
    </row>
    <row r="469" spans="15:16" x14ac:dyDescent="0.35">
      <c r="O469" s="6"/>
      <c r="P469" s="70"/>
    </row>
    <row r="470" spans="15:16" x14ac:dyDescent="0.35">
      <c r="O470" s="6"/>
      <c r="P470" s="70"/>
    </row>
    <row r="471" spans="15:16" x14ac:dyDescent="0.35">
      <c r="O471" s="6"/>
      <c r="P471" s="70"/>
    </row>
    <row r="472" spans="15:16" x14ac:dyDescent="0.35">
      <c r="O472" s="6"/>
      <c r="P472" s="70"/>
    </row>
    <row r="473" spans="15:16" x14ac:dyDescent="0.35">
      <c r="O473" s="6"/>
      <c r="P473" s="70"/>
    </row>
    <row r="474" spans="15:16" x14ac:dyDescent="0.35">
      <c r="O474" s="6"/>
      <c r="P474" s="70"/>
    </row>
  </sheetData>
  <sheetProtection formatColumns="0"/>
  <sortState xmlns:xlrd2="http://schemas.microsoft.com/office/spreadsheetml/2017/richdata2" ref="A2:L38">
    <sortCondition ref="A1:A38"/>
  </sortState>
  <phoneticPr fontId="8" type="noConversion"/>
  <dataValidations count="3">
    <dataValidation type="list" allowBlank="1" showInputMessage="1" showErrorMessage="1" sqref="O475:O1048576" xr:uid="{00000000-0002-0000-0000-000000000000}">
      <formula1>"A41FK11, A256089"</formula1>
    </dataValidation>
    <dataValidation type="list" allowBlank="1" showInputMessage="1" showErrorMessage="1" sqref="A3:A6 A19:A21 A12 A35:A36 A24 D2:D1048576" xr:uid="{00000000-0002-0000-0000-000001000000}">
      <formula1>"Principal,Campus"</formula1>
    </dataValidation>
    <dataValidation type="list" allowBlank="1" showInputMessage="1" showErrorMessage="1" sqref="E2:E1048576" xr:uid="{00000000-0002-0000-0000-000002000000}">
      <formula1>"Oui,Non"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E432E-6377-46FA-B124-4BEBC35E4CA5}">
  <dimension ref="A1:AS552"/>
  <sheetViews>
    <sheetView topLeftCell="A34" zoomScale="90" zoomScaleNormal="90" workbookViewId="0">
      <selection activeCell="F34" sqref="F1:F1048576"/>
    </sheetView>
  </sheetViews>
  <sheetFormatPr baseColWidth="10" defaultColWidth="11.453125" defaultRowHeight="14.5" x14ac:dyDescent="0.35"/>
  <cols>
    <col min="1" max="1" width="16.26953125" style="1" customWidth="1"/>
    <col min="2" max="2" width="41.81640625" style="16" customWidth="1"/>
    <col min="3" max="3" width="16.81640625" style="16" customWidth="1"/>
    <col min="4" max="4" width="21.6328125" style="16" customWidth="1"/>
    <col min="5" max="5" width="19.1796875" style="16" customWidth="1"/>
    <col min="6" max="7" width="13.90625" style="16" bestFit="1" customWidth="1"/>
    <col min="8" max="8" width="14.90625" style="16" bestFit="1" customWidth="1"/>
    <col min="9" max="9" width="14.26953125" style="1" bestFit="1" customWidth="1"/>
    <col min="10" max="10" width="26.81640625" style="16" customWidth="1"/>
    <col min="11" max="11" width="37" style="16" customWidth="1"/>
    <col min="12" max="12" width="26.81640625" style="3" customWidth="1"/>
    <col min="13" max="14" width="26.81640625" style="16" customWidth="1"/>
    <col min="15" max="15" width="33.1796875" style="20" customWidth="1"/>
    <col min="16" max="16" width="28.26953125" style="3" customWidth="1"/>
    <col min="17" max="17" width="22.7265625" style="16" customWidth="1"/>
    <col min="18" max="18" width="25.54296875" style="16" customWidth="1"/>
    <col min="19" max="19" width="0" style="16" hidden="1" customWidth="1"/>
    <col min="20" max="16384" width="11.453125" style="16"/>
  </cols>
  <sheetData>
    <row r="1" spans="1:45" s="22" customFormat="1" ht="58.5" customHeight="1" x14ac:dyDescent="0.35">
      <c r="A1" s="21" t="s">
        <v>5</v>
      </c>
      <c r="B1" s="2" t="s">
        <v>2</v>
      </c>
      <c r="C1" s="2" t="s">
        <v>1498</v>
      </c>
      <c r="D1" s="2" t="s">
        <v>3</v>
      </c>
      <c r="E1" s="2" t="s">
        <v>4</v>
      </c>
      <c r="F1" s="2" t="s">
        <v>6</v>
      </c>
      <c r="G1" s="2" t="s">
        <v>7</v>
      </c>
      <c r="H1" s="2" t="s">
        <v>0</v>
      </c>
      <c r="I1" s="2" t="s">
        <v>8</v>
      </c>
      <c r="J1" s="4" t="s">
        <v>9</v>
      </c>
      <c r="K1" s="2" t="s">
        <v>10</v>
      </c>
      <c r="L1" s="2" t="s">
        <v>11</v>
      </c>
      <c r="N1" s="83" t="s">
        <v>1509</v>
      </c>
    </row>
    <row r="2" spans="1:45" s="5" customFormat="1" x14ac:dyDescent="0.35">
      <c r="A2" s="54" t="s">
        <v>1246</v>
      </c>
      <c r="B2" s="39" t="s">
        <v>415</v>
      </c>
      <c r="C2" s="55" t="s">
        <v>422</v>
      </c>
      <c r="D2" s="55"/>
      <c r="E2" s="55"/>
      <c r="F2" s="39" t="s">
        <v>423</v>
      </c>
      <c r="G2" s="39" t="s">
        <v>416</v>
      </c>
      <c r="H2" s="39" t="s">
        <v>31</v>
      </c>
      <c r="I2" s="56"/>
      <c r="J2" s="57"/>
      <c r="K2" s="58">
        <v>19</v>
      </c>
      <c r="L2" s="39">
        <v>21</v>
      </c>
      <c r="M2" s="58">
        <f>Tableau13[[#This Row],[Nombre d''élèves visés]]+Tableau13[[#This Row],[Nombre d''employés visés]]</f>
        <v>40</v>
      </c>
      <c r="N2" s="58">
        <f>M2*5</f>
        <v>200</v>
      </c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</row>
    <row r="3" spans="1:45" s="5" customFormat="1" x14ac:dyDescent="0.35">
      <c r="A3" s="40">
        <v>100501</v>
      </c>
      <c r="B3" s="39" t="s">
        <v>426</v>
      </c>
      <c r="C3" s="55" t="s">
        <v>422</v>
      </c>
      <c r="D3" s="55"/>
      <c r="E3" s="55"/>
      <c r="F3" s="39" t="s">
        <v>430</v>
      </c>
      <c r="G3" s="39" t="s">
        <v>416</v>
      </c>
      <c r="H3" s="39" t="s">
        <v>431</v>
      </c>
      <c r="I3" s="56"/>
      <c r="J3" s="59"/>
      <c r="K3" s="58">
        <v>8</v>
      </c>
      <c r="L3" s="39">
        <v>29</v>
      </c>
      <c r="M3" s="58">
        <f>Tableau13[[#This Row],[Nombre d''élèves visés]]+Tableau13[[#This Row],[Nombre d''employés visés]]</f>
        <v>37</v>
      </c>
      <c r="N3" s="58">
        <f t="shared" ref="N3:N66" si="0">M3*5</f>
        <v>185</v>
      </c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</row>
    <row r="4" spans="1:45" s="5" customFormat="1" x14ac:dyDescent="0.35">
      <c r="A4" s="40">
        <v>190504</v>
      </c>
      <c r="B4" s="39" t="s">
        <v>434</v>
      </c>
      <c r="C4" s="55" t="s">
        <v>422</v>
      </c>
      <c r="D4" s="55"/>
      <c r="E4" s="55"/>
      <c r="F4" s="39" t="s">
        <v>436</v>
      </c>
      <c r="G4" s="39" t="s">
        <v>416</v>
      </c>
      <c r="H4" s="39" t="s">
        <v>258</v>
      </c>
      <c r="I4" s="56"/>
      <c r="J4" s="59"/>
      <c r="K4" s="58">
        <v>317</v>
      </c>
      <c r="L4" s="39">
        <v>283</v>
      </c>
      <c r="M4" s="58">
        <f>Tableau13[[#This Row],[Nombre d''élèves visés]]+Tableau13[[#This Row],[Nombre d''employés visés]]</f>
        <v>600</v>
      </c>
      <c r="N4" s="58">
        <f t="shared" si="0"/>
        <v>3000</v>
      </c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</row>
    <row r="5" spans="1:45" s="5" customFormat="1" x14ac:dyDescent="0.35">
      <c r="A5" s="40">
        <v>210508</v>
      </c>
      <c r="B5" s="39" t="s">
        <v>440</v>
      </c>
      <c r="C5" s="55" t="s">
        <v>1499</v>
      </c>
      <c r="D5" s="55" t="s">
        <v>1238</v>
      </c>
      <c r="E5" s="55"/>
      <c r="F5" s="39" t="s">
        <v>446</v>
      </c>
      <c r="G5" s="39" t="s">
        <v>416</v>
      </c>
      <c r="H5" s="39" t="s">
        <v>447</v>
      </c>
      <c r="I5" s="56"/>
      <c r="J5" s="59"/>
      <c r="K5" s="58">
        <v>1055</v>
      </c>
      <c r="L5" s="39">
        <v>249</v>
      </c>
      <c r="M5" s="58">
        <f>Tableau13[[#This Row],[Nombre d''élèves visés]]+Tableau13[[#This Row],[Nombre d''employés visés]]</f>
        <v>1304</v>
      </c>
      <c r="N5" s="58">
        <f t="shared" si="0"/>
        <v>6520</v>
      </c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</row>
    <row r="6" spans="1:45" s="5" customFormat="1" x14ac:dyDescent="0.35">
      <c r="A6" s="41">
        <v>210590</v>
      </c>
      <c r="B6" s="39" t="s">
        <v>451</v>
      </c>
      <c r="C6" s="55"/>
      <c r="D6" s="55" t="s">
        <v>1237</v>
      </c>
      <c r="E6" s="55"/>
      <c r="F6" s="39" t="s">
        <v>446</v>
      </c>
      <c r="G6" s="39" t="s">
        <v>416</v>
      </c>
      <c r="H6" s="39" t="s">
        <v>447</v>
      </c>
      <c r="I6" s="56"/>
      <c r="J6" s="59"/>
      <c r="K6" s="58" t="s">
        <v>1427</v>
      </c>
      <c r="L6" s="39" t="s">
        <v>1427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</row>
    <row r="7" spans="1:45" s="5" customFormat="1" x14ac:dyDescent="0.35">
      <c r="A7" s="40">
        <v>250506</v>
      </c>
      <c r="B7" s="39" t="s">
        <v>456</v>
      </c>
      <c r="C7" s="55" t="s">
        <v>1499</v>
      </c>
      <c r="D7" s="55"/>
      <c r="E7" s="55"/>
      <c r="F7" s="39" t="s">
        <v>461</v>
      </c>
      <c r="G7" s="39" t="s">
        <v>416</v>
      </c>
      <c r="H7" s="39" t="s">
        <v>262</v>
      </c>
      <c r="I7" s="56"/>
      <c r="J7" s="59"/>
      <c r="K7" s="58">
        <v>406</v>
      </c>
      <c r="L7" s="39">
        <v>132</v>
      </c>
      <c r="M7" s="58">
        <f>Tableau13[[#This Row],[Nombre d''élèves visés]]+Tableau13[[#This Row],[Nombre d''employés visés]]</f>
        <v>538</v>
      </c>
      <c r="N7" s="58">
        <f t="shared" si="0"/>
        <v>2690</v>
      </c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</row>
    <row r="8" spans="1:45" s="5" customFormat="1" ht="14" customHeight="1" x14ac:dyDescent="0.35">
      <c r="A8" s="41">
        <v>260501</v>
      </c>
      <c r="B8" s="39" t="s">
        <v>465</v>
      </c>
      <c r="C8" s="55" t="s">
        <v>1499</v>
      </c>
      <c r="D8" s="55"/>
      <c r="E8" s="55"/>
      <c r="F8" s="39" t="s">
        <v>468</v>
      </c>
      <c r="G8" s="39" t="s">
        <v>416</v>
      </c>
      <c r="H8" s="39" t="s">
        <v>18</v>
      </c>
      <c r="I8" s="56"/>
      <c r="J8" s="59"/>
      <c r="K8" s="58">
        <v>1108</v>
      </c>
      <c r="L8" s="39">
        <v>255</v>
      </c>
      <c r="M8" s="58">
        <f>Tableau13[[#This Row],[Nombre d''élèves visés]]+Tableau13[[#This Row],[Nombre d''employés visés]]</f>
        <v>1363</v>
      </c>
      <c r="N8" s="58">
        <f t="shared" si="0"/>
        <v>6815</v>
      </c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</row>
    <row r="9" spans="1:45" s="5" customFormat="1" x14ac:dyDescent="0.35">
      <c r="A9" s="40">
        <v>260503</v>
      </c>
      <c r="B9" s="39" t="s">
        <v>465</v>
      </c>
      <c r="C9" s="55" t="s">
        <v>1499</v>
      </c>
      <c r="D9" s="55"/>
      <c r="E9" s="55"/>
      <c r="F9" s="39" t="s">
        <v>472</v>
      </c>
      <c r="G9" s="39" t="s">
        <v>416</v>
      </c>
      <c r="H9" s="39" t="s">
        <v>18</v>
      </c>
      <c r="I9" s="56"/>
      <c r="J9" s="59"/>
      <c r="K9" s="58" t="s">
        <v>1427</v>
      </c>
      <c r="L9" s="39" t="s">
        <v>1427</v>
      </c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</row>
    <row r="10" spans="1:45" s="5" customFormat="1" x14ac:dyDescent="0.35">
      <c r="A10" s="42">
        <v>260504</v>
      </c>
      <c r="B10" s="39" t="s">
        <v>475</v>
      </c>
      <c r="C10" s="55" t="s">
        <v>422</v>
      </c>
      <c r="D10" s="55"/>
      <c r="E10" s="55"/>
      <c r="F10" s="39" t="s">
        <v>478</v>
      </c>
      <c r="G10" s="39" t="s">
        <v>416</v>
      </c>
      <c r="H10" s="39" t="s">
        <v>18</v>
      </c>
      <c r="I10" s="56"/>
      <c r="J10" s="59"/>
      <c r="K10" s="58">
        <v>5</v>
      </c>
      <c r="L10" s="39">
        <v>29</v>
      </c>
      <c r="M10" s="58">
        <f>Tableau13[[#This Row],[Nombre d''élèves visés]]+Tableau13[[#This Row],[Nombre d''employés visés]]</f>
        <v>34</v>
      </c>
      <c r="N10" s="58">
        <f t="shared" si="0"/>
        <v>170</v>
      </c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</row>
    <row r="11" spans="1:45" s="5" customFormat="1" x14ac:dyDescent="0.35">
      <c r="A11" s="40">
        <v>260505</v>
      </c>
      <c r="B11" s="39" t="s">
        <v>465</v>
      </c>
      <c r="C11" s="55" t="s">
        <v>1499</v>
      </c>
      <c r="D11" s="55"/>
      <c r="E11" s="55"/>
      <c r="F11" s="39" t="s">
        <v>468</v>
      </c>
      <c r="G11" s="39" t="s">
        <v>416</v>
      </c>
      <c r="H11" s="39" t="s">
        <v>18</v>
      </c>
      <c r="I11" s="56"/>
      <c r="J11" s="60"/>
      <c r="K11" s="58" t="s">
        <v>1427</v>
      </c>
      <c r="L11" s="39" t="s">
        <v>1427</v>
      </c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</row>
    <row r="12" spans="1:45" s="5" customFormat="1" x14ac:dyDescent="0.35">
      <c r="A12" s="40">
        <v>270543</v>
      </c>
      <c r="B12" s="39" t="s">
        <v>483</v>
      </c>
      <c r="C12" s="55" t="s">
        <v>1499</v>
      </c>
      <c r="D12" s="55"/>
      <c r="E12" s="55"/>
      <c r="F12" s="39" t="s">
        <v>486</v>
      </c>
      <c r="G12" s="39" t="s">
        <v>416</v>
      </c>
      <c r="H12" s="39" t="s">
        <v>22</v>
      </c>
      <c r="I12" s="56"/>
      <c r="J12" s="59"/>
      <c r="K12" s="58" t="s">
        <v>1427</v>
      </c>
      <c r="L12" s="39">
        <v>115</v>
      </c>
      <c r="M12" s="58">
        <f>Tableau13[[#This Row],[Nombre d''employés visés]]</f>
        <v>115</v>
      </c>
      <c r="N12" s="58">
        <f t="shared" si="0"/>
        <v>575</v>
      </c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</row>
    <row r="13" spans="1:45" s="5" customFormat="1" x14ac:dyDescent="0.35">
      <c r="A13" s="40">
        <v>270544</v>
      </c>
      <c r="B13" s="39" t="s">
        <v>483</v>
      </c>
      <c r="C13" s="55" t="s">
        <v>1499</v>
      </c>
      <c r="D13" s="55"/>
      <c r="E13" s="55"/>
      <c r="F13" s="39" t="s">
        <v>489</v>
      </c>
      <c r="G13" s="39" t="s">
        <v>416</v>
      </c>
      <c r="H13" s="39" t="s">
        <v>22</v>
      </c>
      <c r="I13" s="56"/>
      <c r="J13" s="59"/>
      <c r="K13" s="58">
        <v>523</v>
      </c>
      <c r="L13" s="39" t="s">
        <v>1427</v>
      </c>
      <c r="M13" s="58">
        <f>Tableau13[[#This Row],[Nombre d''élèves visés]]</f>
        <v>523</v>
      </c>
      <c r="N13" s="58">
        <f t="shared" si="0"/>
        <v>2615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</row>
    <row r="14" spans="1:45" s="5" customFormat="1" x14ac:dyDescent="0.35">
      <c r="A14" s="40">
        <v>277500</v>
      </c>
      <c r="B14" s="39" t="s">
        <v>491</v>
      </c>
      <c r="C14" s="55" t="s">
        <v>1500</v>
      </c>
      <c r="D14" s="55"/>
      <c r="E14" s="55"/>
      <c r="F14" s="39" t="s">
        <v>493</v>
      </c>
      <c r="G14" s="39" t="s">
        <v>494</v>
      </c>
      <c r="H14" s="39" t="s">
        <v>22</v>
      </c>
      <c r="I14" s="56"/>
      <c r="J14" s="59"/>
      <c r="K14" s="58">
        <v>201</v>
      </c>
      <c r="L14" s="39">
        <v>27</v>
      </c>
      <c r="M14" s="58">
        <f>Tableau13[[#This Row],[Nombre d''élèves visés]]+Tableau13[[#This Row],[Nombre d''employés visés]]</f>
        <v>228</v>
      </c>
      <c r="N14" s="58">
        <f t="shared" si="0"/>
        <v>1140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</row>
    <row r="15" spans="1:45" s="5" customFormat="1" x14ac:dyDescent="0.35">
      <c r="A15" s="40">
        <v>277501</v>
      </c>
      <c r="B15" s="39" t="s">
        <v>491</v>
      </c>
      <c r="C15" s="55" t="s">
        <v>1500</v>
      </c>
      <c r="D15" s="55"/>
      <c r="E15" s="55"/>
      <c r="F15" s="39" t="s">
        <v>498</v>
      </c>
      <c r="G15" s="39" t="s">
        <v>416</v>
      </c>
      <c r="H15" s="39" t="s">
        <v>22</v>
      </c>
      <c r="I15" s="56"/>
      <c r="J15" s="59"/>
      <c r="K15" s="58" t="s">
        <v>1427</v>
      </c>
      <c r="L15" s="39" t="s">
        <v>1427</v>
      </c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</row>
    <row r="16" spans="1:45" s="5" customFormat="1" x14ac:dyDescent="0.35">
      <c r="A16" s="42">
        <v>290504</v>
      </c>
      <c r="B16" s="39" t="s">
        <v>502</v>
      </c>
      <c r="C16" s="55" t="s">
        <v>1500</v>
      </c>
      <c r="D16" s="55"/>
      <c r="E16" s="55"/>
      <c r="F16" s="39" t="s">
        <v>508</v>
      </c>
      <c r="G16" s="39" t="s">
        <v>416</v>
      </c>
      <c r="H16" s="39" t="s">
        <v>182</v>
      </c>
      <c r="I16" s="56"/>
      <c r="J16" s="59"/>
      <c r="K16" s="58">
        <v>287</v>
      </c>
      <c r="L16" s="39">
        <v>27</v>
      </c>
      <c r="M16" s="58">
        <f>Tableau13[[#This Row],[Nombre d''élèves visés]]+Tableau13[[#This Row],[Nombre d''employés visés]]</f>
        <v>314</v>
      </c>
      <c r="N16" s="58">
        <f t="shared" si="0"/>
        <v>1570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</row>
    <row r="17" spans="1:45" s="5" customFormat="1" x14ac:dyDescent="0.35">
      <c r="A17" s="43">
        <v>294901</v>
      </c>
      <c r="B17" s="39" t="s">
        <v>516</v>
      </c>
      <c r="C17" s="55" t="s">
        <v>1500</v>
      </c>
      <c r="D17" s="55"/>
      <c r="E17" s="55"/>
      <c r="F17" s="39" t="s">
        <v>518</v>
      </c>
      <c r="G17" s="39" t="s">
        <v>416</v>
      </c>
      <c r="H17" s="39" t="s">
        <v>182</v>
      </c>
      <c r="I17" s="56"/>
      <c r="J17" s="59"/>
      <c r="K17" s="58" t="s">
        <v>1427</v>
      </c>
      <c r="L17" s="39">
        <v>6</v>
      </c>
      <c r="M17" s="58">
        <f>Tableau13[[#This Row],[Nombre d''employés visés]]</f>
        <v>6</v>
      </c>
      <c r="N17" s="58">
        <f t="shared" si="0"/>
        <v>30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</row>
    <row r="18" spans="1:45" s="5" customFormat="1" x14ac:dyDescent="0.35">
      <c r="A18" s="40">
        <v>294903</v>
      </c>
      <c r="B18" s="39" t="s">
        <v>516</v>
      </c>
      <c r="C18" s="55" t="s">
        <v>1500</v>
      </c>
      <c r="D18" s="55"/>
      <c r="E18" s="55"/>
      <c r="F18" s="39" t="s">
        <v>523</v>
      </c>
      <c r="G18" s="39" t="s">
        <v>416</v>
      </c>
      <c r="H18" s="39" t="s">
        <v>14</v>
      </c>
      <c r="I18" s="56"/>
      <c r="J18" s="59"/>
      <c r="K18" s="58" t="s">
        <v>1427</v>
      </c>
      <c r="L18" s="39" t="s">
        <v>1427</v>
      </c>
      <c r="M18" s="58"/>
      <c r="N18" s="58">
        <f t="shared" si="0"/>
        <v>0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</row>
    <row r="19" spans="1:45" s="5" customFormat="1" x14ac:dyDescent="0.35">
      <c r="A19" s="41">
        <v>303531</v>
      </c>
      <c r="B19" s="39" t="s">
        <v>526</v>
      </c>
      <c r="C19" s="55" t="s">
        <v>1500</v>
      </c>
      <c r="D19" s="55"/>
      <c r="E19" s="55"/>
      <c r="F19" s="39" t="s">
        <v>528</v>
      </c>
      <c r="G19" s="39" t="s">
        <v>416</v>
      </c>
      <c r="H19" s="39" t="s">
        <v>14</v>
      </c>
      <c r="I19" s="56"/>
      <c r="J19" s="60"/>
      <c r="K19" s="58">
        <v>100</v>
      </c>
      <c r="L19" s="39">
        <v>41</v>
      </c>
      <c r="M19" s="58">
        <f>Tableau13[[#This Row],[Nombre d''élèves visés]]+Tableau13[[#This Row],[Nombre d''employés visés]]</f>
        <v>141</v>
      </c>
      <c r="N19" s="58">
        <f t="shared" si="0"/>
        <v>705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</row>
    <row r="20" spans="1:45" s="5" customFormat="1" ht="13.5" customHeight="1" x14ac:dyDescent="0.35">
      <c r="A20" s="40">
        <v>303532</v>
      </c>
      <c r="B20" s="39" t="s">
        <v>532</v>
      </c>
      <c r="C20" s="55" t="s">
        <v>1500</v>
      </c>
      <c r="D20" s="55"/>
      <c r="E20" s="55"/>
      <c r="F20" s="39" t="s">
        <v>528</v>
      </c>
      <c r="G20" s="39" t="s">
        <v>416</v>
      </c>
      <c r="H20" s="39" t="s">
        <v>14</v>
      </c>
      <c r="I20" s="56"/>
      <c r="J20" s="61"/>
      <c r="K20" s="58">
        <v>452</v>
      </c>
      <c r="L20" s="39" t="s">
        <v>1427</v>
      </c>
      <c r="M20" s="58">
        <f>Tableau13[[#This Row],[Nombre d''élèves visés]]</f>
        <v>452</v>
      </c>
      <c r="N20" s="58">
        <f t="shared" si="0"/>
        <v>2260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</row>
    <row r="21" spans="1:45" s="5" customFormat="1" x14ac:dyDescent="0.35">
      <c r="A21" s="40">
        <v>359505</v>
      </c>
      <c r="B21" s="39" t="s">
        <v>538</v>
      </c>
      <c r="C21" s="55" t="s">
        <v>1500</v>
      </c>
      <c r="D21" s="55"/>
      <c r="E21" s="55"/>
      <c r="F21" s="39" t="s">
        <v>540</v>
      </c>
      <c r="G21" s="39" t="s">
        <v>416</v>
      </c>
      <c r="H21" s="39" t="s">
        <v>14</v>
      </c>
      <c r="I21" s="56"/>
      <c r="J21" s="61"/>
      <c r="K21" s="58">
        <v>29</v>
      </c>
      <c r="L21" s="39" t="s">
        <v>1427</v>
      </c>
      <c r="M21" s="58">
        <f>Tableau13[[#This Row],[Nombre d''élèves visés]]</f>
        <v>29</v>
      </c>
      <c r="N21" s="58">
        <f t="shared" si="0"/>
        <v>145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</row>
    <row r="22" spans="1:45" s="5" customFormat="1" x14ac:dyDescent="0.35">
      <c r="A22" s="40">
        <v>388551</v>
      </c>
      <c r="B22" s="39" t="s">
        <v>543</v>
      </c>
      <c r="C22" s="55" t="s">
        <v>1500</v>
      </c>
      <c r="D22" s="55"/>
      <c r="E22" s="55"/>
      <c r="F22" s="39" t="s">
        <v>547</v>
      </c>
      <c r="G22" s="39" t="s">
        <v>416</v>
      </c>
      <c r="H22" s="39" t="s">
        <v>34</v>
      </c>
      <c r="I22" s="56"/>
      <c r="J22" s="59"/>
      <c r="K22" s="58" t="s">
        <v>1427</v>
      </c>
      <c r="L22" s="39" t="s">
        <v>1427</v>
      </c>
      <c r="M22" s="58"/>
      <c r="N22" s="58">
        <f t="shared" si="0"/>
        <v>0</v>
      </c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</row>
    <row r="23" spans="1:45" s="5" customFormat="1" x14ac:dyDescent="0.35">
      <c r="A23" s="40">
        <v>389551</v>
      </c>
      <c r="B23" s="39" t="s">
        <v>551</v>
      </c>
      <c r="C23" s="55" t="s">
        <v>1500</v>
      </c>
      <c r="D23" s="55"/>
      <c r="E23" s="55"/>
      <c r="F23" s="39" t="s">
        <v>547</v>
      </c>
      <c r="G23" s="39" t="s">
        <v>416</v>
      </c>
      <c r="H23" s="39" t="s">
        <v>34</v>
      </c>
      <c r="I23" s="56"/>
      <c r="J23" s="59"/>
      <c r="K23" s="58">
        <v>452</v>
      </c>
      <c r="L23" s="39">
        <v>75</v>
      </c>
      <c r="M23" s="58">
        <f>Tableau13[[#This Row],[Nombre d''élèves visés]]+Tableau13[[#This Row],[Nombre d''employés visés]]</f>
        <v>527</v>
      </c>
      <c r="N23" s="58">
        <f t="shared" si="0"/>
        <v>2635</v>
      </c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</row>
    <row r="24" spans="1:45" s="5" customFormat="1" x14ac:dyDescent="0.35">
      <c r="A24" s="41">
        <v>440512</v>
      </c>
      <c r="B24" s="39" t="s">
        <v>554</v>
      </c>
      <c r="C24" s="55" t="s">
        <v>422</v>
      </c>
      <c r="D24" s="55"/>
      <c r="E24" s="55"/>
      <c r="F24" s="39" t="s">
        <v>557</v>
      </c>
      <c r="G24" s="39" t="s">
        <v>558</v>
      </c>
      <c r="H24" s="39" t="s">
        <v>192</v>
      </c>
      <c r="I24" s="56"/>
      <c r="J24" s="59"/>
      <c r="K24" s="58">
        <v>475</v>
      </c>
      <c r="L24" s="39" t="s">
        <v>1427</v>
      </c>
      <c r="M24" s="58">
        <f>Tableau13[[#This Row],[Nombre d''élèves visés]]</f>
        <v>475</v>
      </c>
      <c r="N24" s="58">
        <f t="shared" si="0"/>
        <v>2375</v>
      </c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</row>
    <row r="25" spans="1:45" s="5" customFormat="1" x14ac:dyDescent="0.35">
      <c r="A25" s="41">
        <v>470502</v>
      </c>
      <c r="B25" s="39" t="s">
        <v>562</v>
      </c>
      <c r="C25" s="55" t="s">
        <v>422</v>
      </c>
      <c r="D25" s="55"/>
      <c r="E25" s="55"/>
      <c r="F25" s="39" t="s">
        <v>565</v>
      </c>
      <c r="G25" s="39" t="s">
        <v>416</v>
      </c>
      <c r="H25" s="39" t="s">
        <v>74</v>
      </c>
      <c r="I25" s="56"/>
      <c r="J25" s="59"/>
      <c r="K25" s="58">
        <v>22</v>
      </c>
      <c r="L25" s="39">
        <v>26</v>
      </c>
      <c r="M25" s="58">
        <f>Tableau13[[#This Row],[Nombre d''élèves visés]]+Tableau13[[#This Row],[Nombre d''employés visés]]</f>
        <v>48</v>
      </c>
      <c r="N25" s="58">
        <f t="shared" si="0"/>
        <v>240</v>
      </c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</row>
    <row r="26" spans="1:45" s="5" customFormat="1" x14ac:dyDescent="0.35">
      <c r="A26" s="41">
        <v>520500</v>
      </c>
      <c r="B26" s="39" t="s">
        <v>569</v>
      </c>
      <c r="C26" s="55" t="s">
        <v>422</v>
      </c>
      <c r="D26" s="55"/>
      <c r="E26" s="55"/>
      <c r="F26" s="39" t="s">
        <v>573</v>
      </c>
      <c r="G26" s="39" t="s">
        <v>416</v>
      </c>
      <c r="H26" s="39" t="s">
        <v>574</v>
      </c>
      <c r="I26" s="56"/>
      <c r="J26" s="60"/>
      <c r="K26" s="58">
        <v>3</v>
      </c>
      <c r="L26" s="39">
        <v>16</v>
      </c>
      <c r="M26" s="58">
        <f>Tableau13[[#This Row],[Nombre d''élèves visés]]+Tableau13[[#This Row],[Nombre d''employés visés]]</f>
        <v>19</v>
      </c>
      <c r="N26" s="58">
        <f t="shared" si="0"/>
        <v>95</v>
      </c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</row>
    <row r="27" spans="1:45" s="5" customFormat="1" x14ac:dyDescent="0.35">
      <c r="A27" s="44">
        <v>669506</v>
      </c>
      <c r="B27" s="39" t="s">
        <v>578</v>
      </c>
      <c r="C27" s="55" t="s">
        <v>1499</v>
      </c>
      <c r="D27" s="55"/>
      <c r="E27" s="55"/>
      <c r="F27" s="39" t="s">
        <v>580</v>
      </c>
      <c r="G27" s="39" t="s">
        <v>416</v>
      </c>
      <c r="H27" s="39" t="s">
        <v>44</v>
      </c>
      <c r="I27" s="56"/>
      <c r="J27" s="60"/>
      <c r="K27" s="58">
        <v>715</v>
      </c>
      <c r="L27" s="39">
        <v>162</v>
      </c>
      <c r="M27" s="58">
        <f>Tableau13[[#This Row],[Nombre d''élèves visés]]+Tableau13[[#This Row],[Nombre d''employés visés]]</f>
        <v>877</v>
      </c>
      <c r="N27" s="58">
        <f t="shared" si="0"/>
        <v>4385</v>
      </c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</row>
    <row r="28" spans="1:45" s="5" customFormat="1" x14ac:dyDescent="0.35">
      <c r="A28" s="43">
        <v>669510</v>
      </c>
      <c r="B28" s="39" t="s">
        <v>584</v>
      </c>
      <c r="C28" s="55" t="s">
        <v>422</v>
      </c>
      <c r="D28" s="55"/>
      <c r="E28" s="55"/>
      <c r="F28" s="39" t="s">
        <v>586</v>
      </c>
      <c r="G28" s="39" t="s">
        <v>416</v>
      </c>
      <c r="H28" s="39" t="s">
        <v>44</v>
      </c>
      <c r="I28" s="56"/>
      <c r="J28" s="59"/>
      <c r="K28" s="58">
        <v>21</v>
      </c>
      <c r="L28" s="39">
        <v>54</v>
      </c>
      <c r="M28" s="58">
        <f>Tableau13[[#This Row],[Nombre d''élèves visés]]+Tableau13[[#This Row],[Nombre d''employés visés]]</f>
        <v>75</v>
      </c>
      <c r="N28" s="58">
        <f t="shared" si="0"/>
        <v>375</v>
      </c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</row>
    <row r="29" spans="1:45" s="5" customFormat="1" x14ac:dyDescent="0.35">
      <c r="A29" s="43">
        <v>669511</v>
      </c>
      <c r="B29" s="39" t="s">
        <v>589</v>
      </c>
      <c r="C29" s="55"/>
      <c r="D29" s="55"/>
      <c r="E29" s="55"/>
      <c r="F29" s="39" t="s">
        <v>590</v>
      </c>
      <c r="G29" s="39" t="s">
        <v>416</v>
      </c>
      <c r="H29" s="39" t="s">
        <v>44</v>
      </c>
      <c r="I29" s="56"/>
      <c r="J29" s="59"/>
      <c r="K29" s="58">
        <v>57</v>
      </c>
      <c r="L29" s="39" t="s">
        <v>1427</v>
      </c>
      <c r="M29" s="58">
        <f>Tableau13[[#This Row],[Nombre d''élèves visés]]</f>
        <v>57</v>
      </c>
      <c r="N29" s="58">
        <f t="shared" si="0"/>
        <v>285</v>
      </c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</row>
    <row r="30" spans="1:45" s="5" customFormat="1" x14ac:dyDescent="0.35">
      <c r="A30" s="43">
        <v>669537</v>
      </c>
      <c r="B30" s="39" t="s">
        <v>593</v>
      </c>
      <c r="C30" s="55" t="s">
        <v>1499</v>
      </c>
      <c r="D30" s="55"/>
      <c r="E30" s="55"/>
      <c r="F30" s="39" t="s">
        <v>595</v>
      </c>
      <c r="G30" s="39" t="s">
        <v>416</v>
      </c>
      <c r="H30" s="39" t="s">
        <v>44</v>
      </c>
      <c r="I30" s="56"/>
      <c r="J30" s="59"/>
      <c r="K30" s="58">
        <v>314</v>
      </c>
      <c r="L30" s="39">
        <v>23</v>
      </c>
      <c r="M30" s="58">
        <f>Tableau13[[#This Row],[Nombre d''élèves visés]]+Tableau13[[#This Row],[Nombre d''employés visés]]</f>
        <v>337</v>
      </c>
      <c r="N30" s="58">
        <f t="shared" si="0"/>
        <v>1685</v>
      </c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</row>
    <row r="31" spans="1:45" s="5" customFormat="1" x14ac:dyDescent="0.35">
      <c r="A31" s="43">
        <v>669538</v>
      </c>
      <c r="B31" s="39" t="s">
        <v>598</v>
      </c>
      <c r="C31" s="55"/>
      <c r="D31" s="55"/>
      <c r="E31" s="55"/>
      <c r="F31" s="39" t="s">
        <v>601</v>
      </c>
      <c r="G31" s="39" t="s">
        <v>416</v>
      </c>
      <c r="H31" s="39" t="s">
        <v>44</v>
      </c>
      <c r="I31" s="56"/>
      <c r="J31" s="60"/>
      <c r="K31" s="39" t="s">
        <v>1427</v>
      </c>
      <c r="L31" s="39" t="s">
        <v>1427</v>
      </c>
      <c r="M31" s="58"/>
      <c r="N31" s="58">
        <f t="shared" si="0"/>
        <v>0</v>
      </c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</row>
    <row r="32" spans="1:45" x14ac:dyDescent="0.35">
      <c r="A32" s="43">
        <v>669542</v>
      </c>
      <c r="B32" s="39" t="s">
        <v>602</v>
      </c>
      <c r="C32" s="55" t="s">
        <v>1500</v>
      </c>
      <c r="D32" s="55"/>
      <c r="E32" s="55"/>
      <c r="F32" s="39" t="s">
        <v>604</v>
      </c>
      <c r="G32" s="39" t="s">
        <v>416</v>
      </c>
      <c r="H32" s="39" t="s">
        <v>44</v>
      </c>
      <c r="I32" s="56"/>
      <c r="J32" s="60"/>
      <c r="K32" s="58">
        <v>4</v>
      </c>
      <c r="L32" s="39">
        <v>36</v>
      </c>
      <c r="M32" s="58">
        <f>Tableau13[[#This Row],[Nombre d''élèves visés]]+Tableau13[[#This Row],[Nombre d''employés visés]]</f>
        <v>40</v>
      </c>
      <c r="N32" s="58">
        <f t="shared" si="0"/>
        <v>200</v>
      </c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</row>
    <row r="33" spans="1:45" x14ac:dyDescent="0.35">
      <c r="A33" s="43">
        <v>669543</v>
      </c>
      <c r="B33" s="39" t="s">
        <v>602</v>
      </c>
      <c r="C33" s="55" t="s">
        <v>1500</v>
      </c>
      <c r="D33" s="55"/>
      <c r="E33" s="55"/>
      <c r="F33" s="39" t="s">
        <v>607</v>
      </c>
      <c r="G33" s="39" t="s">
        <v>416</v>
      </c>
      <c r="H33" s="39" t="s">
        <v>44</v>
      </c>
      <c r="I33" s="56"/>
      <c r="J33" s="59"/>
      <c r="K33" s="39" t="s">
        <v>1427</v>
      </c>
      <c r="L33" s="39" t="s">
        <v>1427</v>
      </c>
      <c r="M33" s="58"/>
      <c r="N33" s="58">
        <f t="shared" si="0"/>
        <v>0</v>
      </c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</row>
    <row r="34" spans="1:45" x14ac:dyDescent="0.35">
      <c r="A34" s="43">
        <v>669546</v>
      </c>
      <c r="B34" s="39" t="s">
        <v>609</v>
      </c>
      <c r="C34" s="55" t="s">
        <v>1499</v>
      </c>
      <c r="D34" s="55"/>
      <c r="E34" s="55"/>
      <c r="F34" s="39" t="s">
        <v>611</v>
      </c>
      <c r="G34" s="39" t="s">
        <v>416</v>
      </c>
      <c r="H34" s="39" t="s">
        <v>44</v>
      </c>
      <c r="I34" s="56"/>
      <c r="J34" s="60"/>
      <c r="K34" s="58">
        <v>325</v>
      </c>
      <c r="L34" s="39">
        <v>83</v>
      </c>
      <c r="M34" s="58">
        <f>Tableau13[[#This Row],[Nombre d''élèves visés]]+Tableau13[[#This Row],[Nombre d''employés visés]]</f>
        <v>408</v>
      </c>
      <c r="N34" s="58">
        <f t="shared" si="0"/>
        <v>2040</v>
      </c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</row>
    <row r="35" spans="1:45" x14ac:dyDescent="0.35">
      <c r="A35" s="43">
        <v>669547</v>
      </c>
      <c r="B35" s="39" t="s">
        <v>609</v>
      </c>
      <c r="C35" s="55" t="s">
        <v>1499</v>
      </c>
      <c r="D35" s="55"/>
      <c r="E35" s="55"/>
      <c r="F35" s="39" t="s">
        <v>611</v>
      </c>
      <c r="G35" s="39" t="s">
        <v>416</v>
      </c>
      <c r="H35" s="39" t="s">
        <v>44</v>
      </c>
      <c r="I35" s="56"/>
      <c r="J35" s="59"/>
      <c r="K35" s="58" t="s">
        <v>1427</v>
      </c>
      <c r="L35" s="39" t="s">
        <v>1427</v>
      </c>
      <c r="M35" s="58"/>
      <c r="N35" s="58">
        <f t="shared" si="0"/>
        <v>0</v>
      </c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</row>
    <row r="36" spans="1:45" x14ac:dyDescent="0.35">
      <c r="A36" s="43">
        <v>669590</v>
      </c>
      <c r="B36" s="39" t="s">
        <v>616</v>
      </c>
      <c r="C36" s="55"/>
      <c r="D36" s="55"/>
      <c r="E36" s="55"/>
      <c r="F36" s="39" t="s">
        <v>580</v>
      </c>
      <c r="G36" s="39" t="s">
        <v>416</v>
      </c>
      <c r="H36" s="39" t="s">
        <v>44</v>
      </c>
      <c r="I36" s="56"/>
      <c r="J36" s="60"/>
      <c r="K36" s="58" t="s">
        <v>1427</v>
      </c>
      <c r="L36" s="39" t="s">
        <v>1427</v>
      </c>
      <c r="M36" s="58"/>
      <c r="N36" s="58">
        <f t="shared" si="0"/>
        <v>0</v>
      </c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</row>
    <row r="37" spans="1:45" x14ac:dyDescent="0.35">
      <c r="A37" s="43">
        <v>690555</v>
      </c>
      <c r="B37" s="39" t="s">
        <v>619</v>
      </c>
      <c r="C37" s="55" t="s">
        <v>1499</v>
      </c>
      <c r="D37" s="55"/>
      <c r="E37" s="55"/>
      <c r="F37" s="39" t="s">
        <v>621</v>
      </c>
      <c r="G37" s="39" t="s">
        <v>416</v>
      </c>
      <c r="H37" s="39" t="s">
        <v>74</v>
      </c>
      <c r="I37" s="56"/>
      <c r="J37" s="59"/>
      <c r="K37" s="58">
        <v>418</v>
      </c>
      <c r="L37" s="39">
        <v>58</v>
      </c>
      <c r="M37" s="58">
        <f>Tableau13[[#This Row],[Nombre d''élèves visés]]+Tableau13[[#This Row],[Nombre d''employés visés]]</f>
        <v>476</v>
      </c>
      <c r="N37" s="58">
        <f t="shared" si="0"/>
        <v>2380</v>
      </c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</row>
    <row r="38" spans="1:45" s="7" customFormat="1" x14ac:dyDescent="0.35">
      <c r="A38" s="43">
        <v>690556</v>
      </c>
      <c r="B38" s="39" t="s">
        <v>625</v>
      </c>
      <c r="C38" s="55" t="s">
        <v>1499</v>
      </c>
      <c r="D38" s="55"/>
      <c r="E38" s="55"/>
      <c r="F38" s="39" t="s">
        <v>621</v>
      </c>
      <c r="G38" s="39" t="s">
        <v>416</v>
      </c>
      <c r="H38" s="39" t="s">
        <v>74</v>
      </c>
      <c r="I38" s="56"/>
      <c r="J38" s="60"/>
      <c r="K38" s="58" t="s">
        <v>1427</v>
      </c>
      <c r="L38" s="39" t="s">
        <v>1427</v>
      </c>
      <c r="M38" s="58"/>
      <c r="N38" s="58">
        <f t="shared" si="0"/>
        <v>0</v>
      </c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</row>
    <row r="39" spans="1:45" x14ac:dyDescent="0.35">
      <c r="A39" s="43">
        <v>690571</v>
      </c>
      <c r="B39" s="39" t="s">
        <v>630</v>
      </c>
      <c r="C39" s="55"/>
      <c r="D39" s="55"/>
      <c r="E39" s="55"/>
      <c r="F39" s="39" t="s">
        <v>633</v>
      </c>
      <c r="G39" s="39" t="s">
        <v>416</v>
      </c>
      <c r="H39" s="39" t="s">
        <v>14</v>
      </c>
      <c r="I39" s="56"/>
      <c r="J39" s="57"/>
      <c r="K39" s="58">
        <v>32</v>
      </c>
      <c r="L39" s="62">
        <v>2</v>
      </c>
      <c r="M39" s="58">
        <f>Tableau13[[#This Row],[Nombre d''élèves visés]]+Tableau13[[#This Row],[Nombre d''employés visés]]</f>
        <v>34</v>
      </c>
      <c r="N39" s="58">
        <f t="shared" si="0"/>
        <v>170</v>
      </c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</row>
    <row r="40" spans="1:45" x14ac:dyDescent="0.35">
      <c r="A40" s="43">
        <v>690572</v>
      </c>
      <c r="B40" s="39" t="s">
        <v>637</v>
      </c>
      <c r="C40" s="55"/>
      <c r="D40" s="55"/>
      <c r="E40" s="55"/>
      <c r="F40" s="39" t="s">
        <v>639</v>
      </c>
      <c r="G40" s="39" t="s">
        <v>416</v>
      </c>
      <c r="H40" s="39" t="s">
        <v>14</v>
      </c>
      <c r="I40" s="56"/>
      <c r="J40" s="59"/>
      <c r="K40" s="58">
        <v>35</v>
      </c>
      <c r="L40" s="39" t="s">
        <v>1427</v>
      </c>
      <c r="M40" s="58">
        <f>Tableau13[[#This Row],[Nombre d''élèves visés]]</f>
        <v>35</v>
      </c>
      <c r="N40" s="58">
        <f t="shared" si="0"/>
        <v>175</v>
      </c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</row>
    <row r="41" spans="1:45" x14ac:dyDescent="0.35">
      <c r="A41" s="43">
        <v>690574</v>
      </c>
      <c r="B41" s="39" t="s">
        <v>641</v>
      </c>
      <c r="C41" s="55"/>
      <c r="D41" s="55"/>
      <c r="E41" s="55"/>
      <c r="F41" s="39" t="s">
        <v>642</v>
      </c>
      <c r="G41" s="39" t="s">
        <v>416</v>
      </c>
      <c r="H41" s="39" t="s">
        <v>44</v>
      </c>
      <c r="I41" s="56"/>
      <c r="J41" s="60"/>
      <c r="K41" s="58">
        <v>5</v>
      </c>
      <c r="L41" s="39" t="s">
        <v>1427</v>
      </c>
      <c r="M41" s="58">
        <f>Tableau13[[#This Row],[Nombre d''élèves visés]]</f>
        <v>5</v>
      </c>
      <c r="N41" s="58">
        <f t="shared" si="0"/>
        <v>25</v>
      </c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</row>
    <row r="42" spans="1:45" x14ac:dyDescent="0.35">
      <c r="A42" s="75">
        <v>690575</v>
      </c>
      <c r="B42" s="39" t="s">
        <v>440</v>
      </c>
      <c r="C42" s="55" t="s">
        <v>1499</v>
      </c>
      <c r="D42" s="55"/>
      <c r="E42" s="55"/>
      <c r="F42" s="39" t="s">
        <v>446</v>
      </c>
      <c r="G42" s="39" t="s">
        <v>416</v>
      </c>
      <c r="H42" s="39" t="s">
        <v>447</v>
      </c>
      <c r="I42" s="56"/>
      <c r="J42" s="61"/>
      <c r="K42" s="58" t="s">
        <v>1427</v>
      </c>
      <c r="L42" s="39" t="s">
        <v>1427</v>
      </c>
      <c r="M42" s="58"/>
      <c r="N42" s="58">
        <f t="shared" si="0"/>
        <v>0</v>
      </c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</row>
    <row r="43" spans="1:45" x14ac:dyDescent="0.35">
      <c r="A43" s="75">
        <v>690576</v>
      </c>
      <c r="B43" s="39" t="s">
        <v>641</v>
      </c>
      <c r="C43" s="55"/>
      <c r="D43" s="55"/>
      <c r="E43" s="55"/>
      <c r="F43" s="39" t="s">
        <v>642</v>
      </c>
      <c r="G43" s="39" t="s">
        <v>416</v>
      </c>
      <c r="H43" s="39" t="s">
        <v>44</v>
      </c>
      <c r="I43" s="56"/>
      <c r="J43" s="60"/>
      <c r="K43" s="58" t="s">
        <v>1427</v>
      </c>
      <c r="L43" s="39" t="s">
        <v>1427</v>
      </c>
      <c r="M43" s="58"/>
      <c r="N43" s="58">
        <f t="shared" si="0"/>
        <v>0</v>
      </c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</row>
    <row r="44" spans="1:45" x14ac:dyDescent="0.35">
      <c r="A44" s="43">
        <v>691510</v>
      </c>
      <c r="B44" s="39" t="s">
        <v>648</v>
      </c>
      <c r="C44" s="55" t="s">
        <v>1500</v>
      </c>
      <c r="D44" s="55"/>
      <c r="E44" s="55"/>
      <c r="F44" s="39" t="s">
        <v>651</v>
      </c>
      <c r="G44" s="39" t="s">
        <v>652</v>
      </c>
      <c r="H44" s="39" t="s">
        <v>431</v>
      </c>
      <c r="I44" s="56"/>
      <c r="J44" s="61"/>
      <c r="K44" s="58">
        <v>84</v>
      </c>
      <c r="L44" s="39">
        <v>10</v>
      </c>
      <c r="M44" s="58">
        <f>Tableau13[[#This Row],[Nombre d''élèves visés]]+Tableau13[[#This Row],[Nombre d''employés visés]]</f>
        <v>94</v>
      </c>
      <c r="N44" s="58">
        <f t="shared" si="0"/>
        <v>470</v>
      </c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</row>
    <row r="45" spans="1:45" x14ac:dyDescent="0.35">
      <c r="A45" s="43">
        <v>691511</v>
      </c>
      <c r="B45" s="39" t="s">
        <v>648</v>
      </c>
      <c r="C45" s="55" t="s">
        <v>1500</v>
      </c>
      <c r="D45" s="55"/>
      <c r="E45" s="55"/>
      <c r="F45" s="39" t="s">
        <v>651</v>
      </c>
      <c r="G45" s="39" t="s">
        <v>652</v>
      </c>
      <c r="H45" s="39" t="s">
        <v>431</v>
      </c>
      <c r="I45" s="56"/>
      <c r="J45" s="60"/>
      <c r="K45" s="58" t="s">
        <v>1427</v>
      </c>
      <c r="L45" s="39" t="s">
        <v>1427</v>
      </c>
      <c r="M45" s="58"/>
      <c r="N45" s="58">
        <f t="shared" si="0"/>
        <v>0</v>
      </c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</row>
    <row r="46" spans="1:45" x14ac:dyDescent="0.35">
      <c r="A46" s="43">
        <v>691512</v>
      </c>
      <c r="B46" s="39" t="s">
        <v>656</v>
      </c>
      <c r="C46" s="55"/>
      <c r="D46" s="55"/>
      <c r="E46" s="55"/>
      <c r="F46" s="39" t="s">
        <v>658</v>
      </c>
      <c r="G46" s="39" t="s">
        <v>416</v>
      </c>
      <c r="H46" s="39" t="s">
        <v>14</v>
      </c>
      <c r="I46" s="56"/>
      <c r="J46" s="60"/>
      <c r="K46" s="58" t="s">
        <v>1427</v>
      </c>
      <c r="L46" s="58" t="s">
        <v>1427</v>
      </c>
      <c r="M46" s="58"/>
      <c r="N46" s="58">
        <f t="shared" si="0"/>
        <v>0</v>
      </c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</row>
    <row r="47" spans="1:45" x14ac:dyDescent="0.35">
      <c r="A47" s="43">
        <v>691513</v>
      </c>
      <c r="B47" s="39" t="s">
        <v>656</v>
      </c>
      <c r="C47" s="55"/>
      <c r="D47" s="55"/>
      <c r="E47" s="55"/>
      <c r="F47" s="39" t="s">
        <v>658</v>
      </c>
      <c r="G47" s="39" t="s">
        <v>416</v>
      </c>
      <c r="H47" s="39" t="s">
        <v>14</v>
      </c>
      <c r="I47" s="56"/>
      <c r="J47" s="61"/>
      <c r="K47" s="58" t="s">
        <v>1427</v>
      </c>
      <c r="L47" s="58" t="s">
        <v>1427</v>
      </c>
      <c r="M47" s="58"/>
      <c r="N47" s="58">
        <f t="shared" si="0"/>
        <v>0</v>
      </c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</row>
    <row r="48" spans="1:45" x14ac:dyDescent="0.35">
      <c r="A48" s="43">
        <v>691580</v>
      </c>
      <c r="B48" s="39" t="s">
        <v>662</v>
      </c>
      <c r="C48" s="55" t="s">
        <v>1500</v>
      </c>
      <c r="D48" s="55"/>
      <c r="E48" s="55"/>
      <c r="F48" s="39" t="s">
        <v>664</v>
      </c>
      <c r="G48" s="39" t="s">
        <v>416</v>
      </c>
      <c r="H48" s="39" t="s">
        <v>665</v>
      </c>
      <c r="I48" s="56"/>
      <c r="J48" s="60"/>
      <c r="K48" s="58">
        <v>319</v>
      </c>
      <c r="L48" s="39">
        <v>35</v>
      </c>
      <c r="M48" s="58">
        <f>Tableau13[[#This Row],[Nombre d''élèves visés]]+Tableau13[[#This Row],[Nombre d''employés visés]]</f>
        <v>354</v>
      </c>
      <c r="N48" s="58">
        <f t="shared" si="0"/>
        <v>1770</v>
      </c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</row>
    <row r="49" spans="1:45" x14ac:dyDescent="0.35">
      <c r="A49" s="41">
        <v>691581</v>
      </c>
      <c r="B49" s="39" t="s">
        <v>671</v>
      </c>
      <c r="C49" s="55" t="s">
        <v>1500</v>
      </c>
      <c r="D49" s="55"/>
      <c r="E49" s="55"/>
      <c r="F49" s="39" t="s">
        <v>674</v>
      </c>
      <c r="G49" s="39" t="s">
        <v>675</v>
      </c>
      <c r="H49" s="39" t="s">
        <v>14</v>
      </c>
      <c r="I49" s="56"/>
      <c r="J49" s="61"/>
      <c r="K49" s="58" t="s">
        <v>1427</v>
      </c>
      <c r="L49" s="58" t="s">
        <v>1427</v>
      </c>
      <c r="M49" s="58"/>
      <c r="N49" s="58">
        <f t="shared" si="0"/>
        <v>0</v>
      </c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</row>
    <row r="50" spans="1:45" x14ac:dyDescent="0.35">
      <c r="A50" s="41">
        <v>691582</v>
      </c>
      <c r="B50" s="39" t="s">
        <v>679</v>
      </c>
      <c r="C50" s="55" t="s">
        <v>1500</v>
      </c>
      <c r="D50" s="55"/>
      <c r="E50" s="55"/>
      <c r="F50" s="39" t="s">
        <v>674</v>
      </c>
      <c r="G50" s="39" t="s">
        <v>675</v>
      </c>
      <c r="H50" s="39" t="s">
        <v>14</v>
      </c>
      <c r="I50" s="56"/>
      <c r="J50" s="59"/>
      <c r="K50" s="58" t="s">
        <v>1427</v>
      </c>
      <c r="L50" s="39">
        <v>65</v>
      </c>
      <c r="M50" s="58">
        <f>Tableau13[[#This Row],[Nombre d''employés visés]]</f>
        <v>65</v>
      </c>
      <c r="N50" s="58">
        <f t="shared" si="0"/>
        <v>325</v>
      </c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</row>
    <row r="51" spans="1:45" x14ac:dyDescent="0.35">
      <c r="A51" s="41">
        <v>691583</v>
      </c>
      <c r="B51" s="39" t="s">
        <v>681</v>
      </c>
      <c r="C51" s="55" t="s">
        <v>1500</v>
      </c>
      <c r="D51" s="55"/>
      <c r="E51" s="55"/>
      <c r="F51" s="39" t="s">
        <v>683</v>
      </c>
      <c r="G51" s="39" t="s">
        <v>416</v>
      </c>
      <c r="H51" s="39" t="s">
        <v>665</v>
      </c>
      <c r="I51" s="56"/>
      <c r="J51" s="60"/>
      <c r="K51" s="58"/>
      <c r="L51" s="39"/>
      <c r="M51" s="58">
        <f>Tableau13[[#This Row],[Nombre d''élèves visés]]+Tableau13[[#This Row],[Nombre d''employés visés]]</f>
        <v>0</v>
      </c>
      <c r="N51" s="58">
        <f t="shared" si="0"/>
        <v>0</v>
      </c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</row>
    <row r="52" spans="1:45" x14ac:dyDescent="0.35">
      <c r="A52" s="41">
        <v>692531</v>
      </c>
      <c r="B52" s="39" t="s">
        <v>684</v>
      </c>
      <c r="C52" s="55"/>
      <c r="D52" s="55"/>
      <c r="E52" s="55"/>
      <c r="F52" s="39" t="s">
        <v>687</v>
      </c>
      <c r="G52" s="39" t="s">
        <v>416</v>
      </c>
      <c r="H52" s="39" t="s">
        <v>14</v>
      </c>
      <c r="I52" s="56"/>
      <c r="J52" s="59"/>
      <c r="K52" s="58">
        <v>199</v>
      </c>
      <c r="L52" s="39" t="s">
        <v>1427</v>
      </c>
      <c r="M52" s="58">
        <f>Tableau13[[#This Row],[Nombre d''élèves visés]]</f>
        <v>199</v>
      </c>
      <c r="N52" s="58">
        <f t="shared" si="0"/>
        <v>995</v>
      </c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</row>
    <row r="53" spans="1:45" x14ac:dyDescent="0.35">
      <c r="A53" s="41">
        <v>692540</v>
      </c>
      <c r="B53" s="39" t="s">
        <v>694</v>
      </c>
      <c r="C53" s="55" t="s">
        <v>1500</v>
      </c>
      <c r="D53" s="55"/>
      <c r="E53" s="55"/>
      <c r="F53" s="39" t="s">
        <v>697</v>
      </c>
      <c r="G53" s="39" t="s">
        <v>416</v>
      </c>
      <c r="H53" s="39" t="s">
        <v>14</v>
      </c>
      <c r="I53" s="56"/>
      <c r="J53" s="59"/>
      <c r="K53" s="58">
        <v>514</v>
      </c>
      <c r="L53" s="39">
        <v>21</v>
      </c>
      <c r="M53" s="58">
        <f>Tableau13[[#This Row],[Nombre d''élèves visés]]+Tableau13[[#This Row],[Nombre d''employés visés]]</f>
        <v>535</v>
      </c>
      <c r="N53" s="58">
        <f t="shared" si="0"/>
        <v>2675</v>
      </c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</row>
    <row r="54" spans="1:45" x14ac:dyDescent="0.35">
      <c r="A54" s="41">
        <v>692550</v>
      </c>
      <c r="B54" s="39" t="s">
        <v>701</v>
      </c>
      <c r="C54" s="55" t="s">
        <v>1499</v>
      </c>
      <c r="D54" s="55"/>
      <c r="E54" s="55"/>
      <c r="F54" s="39" t="s">
        <v>703</v>
      </c>
      <c r="G54" s="39" t="s">
        <v>704</v>
      </c>
      <c r="H54" s="39" t="s">
        <v>14</v>
      </c>
      <c r="I54" s="56"/>
      <c r="J54" s="59"/>
      <c r="K54" s="58">
        <v>937</v>
      </c>
      <c r="L54" s="39">
        <v>149</v>
      </c>
      <c r="M54" s="58">
        <f>Tableau13[[#This Row],[Nombre d''élèves visés]]+Tableau13[[#This Row],[Nombre d''employés visés]]</f>
        <v>1086</v>
      </c>
      <c r="N54" s="58">
        <f t="shared" si="0"/>
        <v>5430</v>
      </c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</row>
    <row r="55" spans="1:45" x14ac:dyDescent="0.35">
      <c r="A55" s="41">
        <v>692551</v>
      </c>
      <c r="B55" s="39" t="s">
        <v>708</v>
      </c>
      <c r="C55" s="55" t="s">
        <v>1499</v>
      </c>
      <c r="D55" s="55"/>
      <c r="E55" s="55"/>
      <c r="F55" s="39" t="s">
        <v>709</v>
      </c>
      <c r="G55" s="39" t="s">
        <v>416</v>
      </c>
      <c r="H55" s="39" t="s">
        <v>182</v>
      </c>
      <c r="I55" s="56"/>
      <c r="J55" s="59"/>
      <c r="K55" s="58" t="s">
        <v>1427</v>
      </c>
      <c r="L55" s="39" t="s">
        <v>1427</v>
      </c>
      <c r="M55" s="58"/>
      <c r="N55" s="58">
        <f t="shared" si="0"/>
        <v>0</v>
      </c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</row>
    <row r="56" spans="1:45" x14ac:dyDescent="0.35">
      <c r="A56" s="41">
        <v>692552</v>
      </c>
      <c r="B56" s="39" t="s">
        <v>712</v>
      </c>
      <c r="C56" s="55"/>
      <c r="D56" s="55"/>
      <c r="E56" s="55"/>
      <c r="F56" s="39" t="s">
        <v>713</v>
      </c>
      <c r="G56" s="39" t="s">
        <v>318</v>
      </c>
      <c r="H56" s="39" t="s">
        <v>714</v>
      </c>
      <c r="I56" s="56"/>
      <c r="J56" s="59"/>
      <c r="K56" s="58" t="s">
        <v>1427</v>
      </c>
      <c r="L56" s="39" t="s">
        <v>1427</v>
      </c>
      <c r="M56" s="58"/>
      <c r="N56" s="58">
        <f t="shared" si="0"/>
        <v>0</v>
      </c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</row>
    <row r="57" spans="1:45" x14ac:dyDescent="0.35">
      <c r="A57" s="41">
        <v>692553</v>
      </c>
      <c r="B57" s="39" t="s">
        <v>701</v>
      </c>
      <c r="C57" s="55" t="s">
        <v>1499</v>
      </c>
      <c r="D57" s="55"/>
      <c r="E57" s="55"/>
      <c r="F57" s="39" t="s">
        <v>703</v>
      </c>
      <c r="G57" s="39" t="s">
        <v>704</v>
      </c>
      <c r="H57" s="39" t="s">
        <v>14</v>
      </c>
      <c r="I57" s="56"/>
      <c r="J57" s="59"/>
      <c r="K57" s="58" t="s">
        <v>1427</v>
      </c>
      <c r="L57" s="39" t="s">
        <v>1427</v>
      </c>
      <c r="M57" s="58"/>
      <c r="N57" s="58">
        <f t="shared" si="0"/>
        <v>0</v>
      </c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</row>
    <row r="58" spans="1:45" x14ac:dyDescent="0.35">
      <c r="A58" s="41">
        <v>692554</v>
      </c>
      <c r="B58" s="39" t="s">
        <v>712</v>
      </c>
      <c r="C58" s="55"/>
      <c r="D58" s="55"/>
      <c r="E58" s="55"/>
      <c r="F58" s="39" t="s">
        <v>721</v>
      </c>
      <c r="G58" s="39" t="s">
        <v>416</v>
      </c>
      <c r="H58" s="39" t="s">
        <v>714</v>
      </c>
      <c r="I58" s="56"/>
      <c r="J58" s="59"/>
      <c r="K58" s="58" t="s">
        <v>1427</v>
      </c>
      <c r="L58" s="39" t="s">
        <v>1427</v>
      </c>
      <c r="M58" s="58"/>
      <c r="N58" s="58">
        <f t="shared" si="0"/>
        <v>0</v>
      </c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</row>
    <row r="59" spans="1:45" x14ac:dyDescent="0.35">
      <c r="A59" s="41">
        <v>692570</v>
      </c>
      <c r="B59" s="39" t="s">
        <v>722</v>
      </c>
      <c r="C59" s="55" t="s">
        <v>1500</v>
      </c>
      <c r="D59" s="55"/>
      <c r="E59" s="55"/>
      <c r="F59" s="39" t="s">
        <v>725</v>
      </c>
      <c r="G59" s="39" t="s">
        <v>416</v>
      </c>
      <c r="H59" s="39" t="s">
        <v>726</v>
      </c>
      <c r="I59" s="56"/>
      <c r="J59" s="59"/>
      <c r="K59" s="58">
        <v>7</v>
      </c>
      <c r="L59" s="39">
        <v>6</v>
      </c>
      <c r="M59" s="58">
        <f>Tableau13[[#This Row],[Nombre d''élèves visés]]+Tableau13[[#This Row],[Nombre d''employés visés]]</f>
        <v>13</v>
      </c>
      <c r="N59" s="58">
        <f t="shared" si="0"/>
        <v>65</v>
      </c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</row>
    <row r="60" spans="1:45" x14ac:dyDescent="0.35">
      <c r="A60" s="41">
        <v>692580</v>
      </c>
      <c r="B60" s="39" t="s">
        <v>730</v>
      </c>
      <c r="C60" s="55" t="s">
        <v>1499</v>
      </c>
      <c r="D60" s="55"/>
      <c r="E60" s="55"/>
      <c r="F60" s="39" t="s">
        <v>733</v>
      </c>
      <c r="G60" s="39" t="s">
        <v>734</v>
      </c>
      <c r="H60" s="39" t="s">
        <v>14</v>
      </c>
      <c r="I60" s="56"/>
      <c r="J60" s="59"/>
      <c r="K60" s="58">
        <v>27</v>
      </c>
      <c r="L60" s="39">
        <v>11</v>
      </c>
      <c r="M60" s="58">
        <f>Tableau13[[#This Row],[Nombre d''élèves visés]]+Tableau13[[#This Row],[Nombre d''employés visés]]</f>
        <v>38</v>
      </c>
      <c r="N60" s="58">
        <f t="shared" si="0"/>
        <v>190</v>
      </c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</row>
    <row r="61" spans="1:45" x14ac:dyDescent="0.35">
      <c r="A61" s="41">
        <v>692581</v>
      </c>
      <c r="B61" s="39" t="s">
        <v>737</v>
      </c>
      <c r="C61" s="55" t="s">
        <v>1499</v>
      </c>
      <c r="D61" s="55"/>
      <c r="E61" s="55"/>
      <c r="F61" s="39" t="s">
        <v>739</v>
      </c>
      <c r="G61" s="39" t="s">
        <v>734</v>
      </c>
      <c r="H61" s="39" t="s">
        <v>14</v>
      </c>
      <c r="I61" s="56"/>
      <c r="J61" s="59"/>
      <c r="K61" s="58" t="s">
        <v>1427</v>
      </c>
      <c r="L61" s="39" t="s">
        <v>1427</v>
      </c>
      <c r="M61" s="58"/>
      <c r="N61" s="58">
        <f t="shared" si="0"/>
        <v>0</v>
      </c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</row>
    <row r="62" spans="1:45" x14ac:dyDescent="0.35">
      <c r="A62" s="41">
        <v>692590</v>
      </c>
      <c r="B62" s="39" t="s">
        <v>741</v>
      </c>
      <c r="C62" s="55" t="s">
        <v>1500</v>
      </c>
      <c r="D62" s="55"/>
      <c r="E62" s="55"/>
      <c r="F62" s="39" t="s">
        <v>743</v>
      </c>
      <c r="G62" s="39" t="s">
        <v>416</v>
      </c>
      <c r="H62" s="39" t="s">
        <v>14</v>
      </c>
      <c r="I62" s="56"/>
      <c r="J62" s="59"/>
      <c r="K62" s="58">
        <v>1250</v>
      </c>
      <c r="L62" s="39">
        <v>58</v>
      </c>
      <c r="M62" s="58">
        <f>Tableau13[[#This Row],[Nombre d''élèves visés]]+Tableau13[[#This Row],[Nombre d''employés visés]]</f>
        <v>1308</v>
      </c>
      <c r="N62" s="58">
        <f t="shared" si="0"/>
        <v>6540</v>
      </c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</row>
    <row r="63" spans="1:45" x14ac:dyDescent="0.35">
      <c r="A63" s="41">
        <v>692591</v>
      </c>
      <c r="B63" s="39" t="s">
        <v>747</v>
      </c>
      <c r="C63" s="55" t="s">
        <v>1500</v>
      </c>
      <c r="D63" s="55"/>
      <c r="E63" s="55"/>
      <c r="F63" s="39" t="s">
        <v>743</v>
      </c>
      <c r="G63" s="39" t="s">
        <v>416</v>
      </c>
      <c r="H63" s="39" t="s">
        <v>14</v>
      </c>
      <c r="I63" s="56"/>
      <c r="J63" s="59"/>
      <c r="K63" s="58" t="s">
        <v>1427</v>
      </c>
      <c r="L63" s="39" t="s">
        <v>1427</v>
      </c>
      <c r="M63" s="58"/>
      <c r="N63" s="58">
        <f t="shared" si="0"/>
        <v>0</v>
      </c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</row>
    <row r="64" spans="1:45" x14ac:dyDescent="0.35">
      <c r="A64" s="41">
        <v>692592</v>
      </c>
      <c r="B64" s="39" t="s">
        <v>741</v>
      </c>
      <c r="C64" s="55" t="s">
        <v>1500</v>
      </c>
      <c r="D64" s="55"/>
      <c r="E64" s="55"/>
      <c r="F64" s="39" t="s">
        <v>751</v>
      </c>
      <c r="G64" s="39" t="s">
        <v>416</v>
      </c>
      <c r="H64" s="39" t="s">
        <v>714</v>
      </c>
      <c r="I64" s="56"/>
      <c r="J64" s="59"/>
      <c r="K64" s="58" t="s">
        <v>1427</v>
      </c>
      <c r="L64" s="39" t="s">
        <v>1427</v>
      </c>
      <c r="M64" s="58"/>
      <c r="N64" s="58">
        <f t="shared" si="0"/>
        <v>0</v>
      </c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</row>
    <row r="65" spans="1:45" x14ac:dyDescent="0.35">
      <c r="A65" s="45">
        <v>692593</v>
      </c>
      <c r="B65" s="39" t="s">
        <v>741</v>
      </c>
      <c r="C65" s="55" t="s">
        <v>1500</v>
      </c>
      <c r="D65" s="55"/>
      <c r="E65" s="55"/>
      <c r="F65" s="39" t="s">
        <v>753</v>
      </c>
      <c r="G65" s="39" t="s">
        <v>416</v>
      </c>
      <c r="H65" s="39" t="s">
        <v>34</v>
      </c>
      <c r="I65" s="56"/>
      <c r="J65" s="59"/>
      <c r="K65" s="58" t="s">
        <v>1427</v>
      </c>
      <c r="L65" s="39" t="s">
        <v>1427</v>
      </c>
      <c r="M65" s="58"/>
      <c r="N65" s="58">
        <f t="shared" si="0"/>
        <v>0</v>
      </c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</row>
    <row r="66" spans="1:45" x14ac:dyDescent="0.35">
      <c r="A66" s="41">
        <v>693510</v>
      </c>
      <c r="B66" s="39" t="s">
        <v>756</v>
      </c>
      <c r="C66" s="55" t="s">
        <v>1499</v>
      </c>
      <c r="D66" s="55"/>
      <c r="E66" s="55"/>
      <c r="F66" s="39" t="s">
        <v>758</v>
      </c>
      <c r="G66" s="39" t="s">
        <v>416</v>
      </c>
      <c r="H66" s="39" t="s">
        <v>14</v>
      </c>
      <c r="I66" s="56"/>
      <c r="J66" s="59"/>
      <c r="K66" s="58">
        <v>793</v>
      </c>
      <c r="L66" s="39">
        <v>82</v>
      </c>
      <c r="M66" s="58">
        <f>Tableau13[[#This Row],[Nombre d''élèves visés]]+Tableau13[[#This Row],[Nombre d''employés visés]]</f>
        <v>875</v>
      </c>
      <c r="N66" s="58">
        <f t="shared" si="0"/>
        <v>4375</v>
      </c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</row>
    <row r="67" spans="1:45" x14ac:dyDescent="0.35">
      <c r="A67" s="41">
        <v>693511</v>
      </c>
      <c r="B67" s="39" t="s">
        <v>756</v>
      </c>
      <c r="C67" s="55" t="s">
        <v>1499</v>
      </c>
      <c r="D67" s="55"/>
      <c r="E67" s="55"/>
      <c r="F67" s="39" t="s">
        <v>761</v>
      </c>
      <c r="G67" s="39" t="s">
        <v>416</v>
      </c>
      <c r="H67" s="39" t="s">
        <v>14</v>
      </c>
      <c r="I67" s="56"/>
      <c r="J67" s="59"/>
      <c r="K67" s="58">
        <v>114</v>
      </c>
      <c r="L67" s="39">
        <v>6</v>
      </c>
      <c r="M67" s="58">
        <f>Tableau13[[#This Row],[Nombre d''élèves visés]]+Tableau13[[#This Row],[Nombre d''employés visés]]</f>
        <v>120</v>
      </c>
      <c r="N67" s="58">
        <f t="shared" ref="N67:N130" si="1">M67*5</f>
        <v>600</v>
      </c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</row>
    <row r="68" spans="1:45" x14ac:dyDescent="0.35">
      <c r="A68" s="41">
        <v>693512</v>
      </c>
      <c r="B68" s="39" t="s">
        <v>756</v>
      </c>
      <c r="C68" s="55" t="s">
        <v>1499</v>
      </c>
      <c r="D68" s="55"/>
      <c r="E68" s="55"/>
      <c r="F68" s="39" t="s">
        <v>765</v>
      </c>
      <c r="G68" s="39" t="s">
        <v>416</v>
      </c>
      <c r="H68" s="39" t="s">
        <v>14</v>
      </c>
      <c r="I68" s="56"/>
      <c r="J68" s="59"/>
      <c r="K68" s="58" t="s">
        <v>1427</v>
      </c>
      <c r="L68" s="39" t="s">
        <v>1427</v>
      </c>
      <c r="M68" s="58"/>
      <c r="N68" s="58">
        <f t="shared" si="1"/>
        <v>0</v>
      </c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</row>
    <row r="69" spans="1:45" x14ac:dyDescent="0.35">
      <c r="A69" s="41">
        <v>693513</v>
      </c>
      <c r="B69" s="39" t="s">
        <v>767</v>
      </c>
      <c r="C69" s="55" t="s">
        <v>1499</v>
      </c>
      <c r="D69" s="55"/>
      <c r="E69" s="55"/>
      <c r="F69" s="39" t="s">
        <v>765</v>
      </c>
      <c r="G69" s="39" t="s">
        <v>416</v>
      </c>
      <c r="H69" s="39" t="s">
        <v>14</v>
      </c>
      <c r="I69" s="56"/>
      <c r="J69" s="59"/>
      <c r="K69" s="58" t="s">
        <v>1427</v>
      </c>
      <c r="L69" s="39" t="s">
        <v>1427</v>
      </c>
      <c r="M69" s="58"/>
      <c r="N69" s="58">
        <f t="shared" si="1"/>
        <v>0</v>
      </c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</row>
    <row r="70" spans="1:45" x14ac:dyDescent="0.35">
      <c r="A70" s="41">
        <v>693514</v>
      </c>
      <c r="B70" s="39" t="s">
        <v>767</v>
      </c>
      <c r="C70" s="55" t="s">
        <v>1499</v>
      </c>
      <c r="D70" s="55"/>
      <c r="E70" s="55"/>
      <c r="F70" s="39" t="s">
        <v>758</v>
      </c>
      <c r="G70" s="39" t="s">
        <v>416</v>
      </c>
      <c r="H70" s="39" t="s">
        <v>14</v>
      </c>
      <c r="I70" s="56"/>
      <c r="J70" s="59"/>
      <c r="K70" s="58">
        <v>229</v>
      </c>
      <c r="L70" s="39" t="s">
        <v>1427</v>
      </c>
      <c r="M70" s="58">
        <f>Tableau13[[#This Row],[Nombre d''élèves visés]]</f>
        <v>229</v>
      </c>
      <c r="N70" s="58">
        <f t="shared" si="1"/>
        <v>1145</v>
      </c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</row>
    <row r="71" spans="1:45" x14ac:dyDescent="0.35">
      <c r="A71" s="41">
        <v>693520</v>
      </c>
      <c r="B71" s="39" t="s">
        <v>770</v>
      </c>
      <c r="C71" s="55" t="s">
        <v>1499</v>
      </c>
      <c r="D71" s="55"/>
      <c r="E71" s="55"/>
      <c r="F71" s="39" t="s">
        <v>771</v>
      </c>
      <c r="G71" s="39" t="s">
        <v>416</v>
      </c>
      <c r="H71" s="39" t="s">
        <v>14</v>
      </c>
      <c r="I71" s="56"/>
      <c r="J71" s="60"/>
      <c r="K71" s="58">
        <v>114</v>
      </c>
      <c r="L71" s="39" t="s">
        <v>1427</v>
      </c>
      <c r="M71" s="58">
        <f>Tableau13[[#This Row],[Nombre d''élèves visés]]</f>
        <v>114</v>
      </c>
      <c r="N71" s="58">
        <f t="shared" si="1"/>
        <v>570</v>
      </c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</row>
    <row r="72" spans="1:45" x14ac:dyDescent="0.35">
      <c r="A72" s="41">
        <v>693521</v>
      </c>
      <c r="B72" s="39" t="s">
        <v>774</v>
      </c>
      <c r="C72" s="55" t="s">
        <v>1499</v>
      </c>
      <c r="D72" s="55"/>
      <c r="E72" s="55"/>
      <c r="F72" s="39" t="s">
        <v>776</v>
      </c>
      <c r="G72" s="39" t="s">
        <v>416</v>
      </c>
      <c r="H72" s="39" t="s">
        <v>777</v>
      </c>
      <c r="I72" s="56"/>
      <c r="J72" s="61"/>
      <c r="K72" s="58" t="s">
        <v>1427</v>
      </c>
      <c r="L72" s="39" t="s">
        <v>1427</v>
      </c>
      <c r="M72" s="58"/>
      <c r="N72" s="58">
        <f t="shared" si="1"/>
        <v>0</v>
      </c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</row>
    <row r="73" spans="1:45" x14ac:dyDescent="0.35">
      <c r="A73" s="41">
        <v>693522</v>
      </c>
      <c r="B73" s="39" t="s">
        <v>780</v>
      </c>
      <c r="C73" s="55" t="s">
        <v>1499</v>
      </c>
      <c r="D73" s="55"/>
      <c r="E73" s="55"/>
      <c r="F73" s="39" t="s">
        <v>781</v>
      </c>
      <c r="G73" s="39" t="s">
        <v>782</v>
      </c>
      <c r="H73" s="39" t="s">
        <v>182</v>
      </c>
      <c r="I73" s="56"/>
      <c r="J73" s="61"/>
      <c r="K73" s="58">
        <v>201</v>
      </c>
      <c r="L73" s="39" t="s">
        <v>1427</v>
      </c>
      <c r="M73" s="58">
        <f>Tableau13[[#This Row],[Nombre d''élèves visés]]</f>
        <v>201</v>
      </c>
      <c r="N73" s="58">
        <f t="shared" si="1"/>
        <v>1005</v>
      </c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</row>
    <row r="74" spans="1:45" x14ac:dyDescent="0.35">
      <c r="A74" s="41">
        <v>693523</v>
      </c>
      <c r="B74" s="39" t="s">
        <v>784</v>
      </c>
      <c r="C74" s="55" t="s">
        <v>1499</v>
      </c>
      <c r="D74" s="55"/>
      <c r="E74" s="55"/>
      <c r="F74" s="39" t="s">
        <v>786</v>
      </c>
      <c r="G74" s="39" t="s">
        <v>416</v>
      </c>
      <c r="H74" s="39" t="s">
        <v>18</v>
      </c>
      <c r="I74" s="56"/>
      <c r="J74" s="60"/>
      <c r="K74" s="58">
        <v>150</v>
      </c>
      <c r="L74" s="39" t="s">
        <v>1427</v>
      </c>
      <c r="M74" s="58">
        <f>Tableau13[[#This Row],[Nombre d''élèves visés]]</f>
        <v>150</v>
      </c>
      <c r="N74" s="58">
        <f t="shared" si="1"/>
        <v>750</v>
      </c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</row>
    <row r="75" spans="1:45" x14ac:dyDescent="0.35">
      <c r="A75" s="41">
        <v>693530</v>
      </c>
      <c r="B75" s="39" t="s">
        <v>789</v>
      </c>
      <c r="C75" s="55" t="s">
        <v>1499</v>
      </c>
      <c r="D75" s="55"/>
      <c r="E75" s="55"/>
      <c r="F75" s="39" t="s">
        <v>791</v>
      </c>
      <c r="G75" s="39" t="s">
        <v>416</v>
      </c>
      <c r="H75" s="39" t="s">
        <v>14</v>
      </c>
      <c r="I75" s="56"/>
      <c r="J75" s="59"/>
      <c r="K75" s="58">
        <v>430</v>
      </c>
      <c r="L75" s="39">
        <v>56</v>
      </c>
      <c r="M75" s="58">
        <f>Tableau13[[#This Row],[Nombre d''élèves visés]]+Tableau13[[#This Row],[Nombre d''employés visés]]</f>
        <v>486</v>
      </c>
      <c r="N75" s="58">
        <f t="shared" si="1"/>
        <v>2430</v>
      </c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</row>
    <row r="76" spans="1:45" x14ac:dyDescent="0.35">
      <c r="A76" s="41">
        <v>693531</v>
      </c>
      <c r="B76" s="39" t="s">
        <v>789</v>
      </c>
      <c r="C76" s="55" t="s">
        <v>1499</v>
      </c>
      <c r="D76" s="55"/>
      <c r="E76" s="55"/>
      <c r="F76" s="39" t="s">
        <v>791</v>
      </c>
      <c r="G76" s="39" t="s">
        <v>416</v>
      </c>
      <c r="H76" s="39" t="s">
        <v>14</v>
      </c>
      <c r="I76" s="56"/>
      <c r="J76" s="59"/>
      <c r="K76" s="58" t="s">
        <v>1427</v>
      </c>
      <c r="L76" s="39" t="s">
        <v>1427</v>
      </c>
      <c r="M76" s="58"/>
      <c r="N76" s="58">
        <f t="shared" si="1"/>
        <v>0</v>
      </c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</row>
    <row r="77" spans="1:45" x14ac:dyDescent="0.35">
      <c r="A77" s="41">
        <v>693550</v>
      </c>
      <c r="B77" s="39" t="s">
        <v>797</v>
      </c>
      <c r="C77" s="55" t="s">
        <v>1500</v>
      </c>
      <c r="D77" s="55"/>
      <c r="E77" s="55"/>
      <c r="F77" s="39" t="s">
        <v>799</v>
      </c>
      <c r="G77" s="39" t="s">
        <v>800</v>
      </c>
      <c r="H77" s="39" t="s">
        <v>14</v>
      </c>
      <c r="I77" s="56"/>
      <c r="J77" s="59"/>
      <c r="K77" s="58">
        <v>2331</v>
      </c>
      <c r="L77" s="39">
        <v>84</v>
      </c>
      <c r="M77" s="58">
        <f>Tableau13[[#This Row],[Nombre d''élèves visés]]+Tableau13[[#This Row],[Nombre d''employés visés]]</f>
        <v>2415</v>
      </c>
      <c r="N77" s="58">
        <f t="shared" si="1"/>
        <v>12075</v>
      </c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</row>
    <row r="78" spans="1:45" x14ac:dyDescent="0.35">
      <c r="A78" s="41">
        <v>693551</v>
      </c>
      <c r="B78" s="39" t="s">
        <v>802</v>
      </c>
      <c r="C78" s="55" t="s">
        <v>1500</v>
      </c>
      <c r="D78" s="55"/>
      <c r="E78" s="55"/>
      <c r="F78" s="39" t="s">
        <v>799</v>
      </c>
      <c r="G78" s="39" t="s">
        <v>803</v>
      </c>
      <c r="H78" s="39" t="s">
        <v>14</v>
      </c>
      <c r="I78" s="56"/>
      <c r="J78" s="60"/>
      <c r="K78" s="58" t="s">
        <v>1427</v>
      </c>
      <c r="L78" s="39" t="s">
        <v>1427</v>
      </c>
      <c r="M78" s="58"/>
      <c r="N78" s="58">
        <f t="shared" si="1"/>
        <v>0</v>
      </c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</row>
    <row r="79" spans="1:45" x14ac:dyDescent="0.35">
      <c r="A79" s="46">
        <v>693552</v>
      </c>
      <c r="B79" s="39" t="s">
        <v>797</v>
      </c>
      <c r="C79" s="55" t="s">
        <v>1500</v>
      </c>
      <c r="D79" s="55"/>
      <c r="E79" s="55"/>
      <c r="F79" s="39" t="s">
        <v>805</v>
      </c>
      <c r="G79" s="39" t="s">
        <v>806</v>
      </c>
      <c r="H79" s="39" t="s">
        <v>14</v>
      </c>
      <c r="I79" s="56"/>
      <c r="J79" s="60"/>
      <c r="K79" s="58" t="s">
        <v>1427</v>
      </c>
      <c r="L79" s="39" t="s">
        <v>1427</v>
      </c>
      <c r="M79" s="58"/>
      <c r="N79" s="58">
        <f t="shared" si="1"/>
        <v>0</v>
      </c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</row>
    <row r="80" spans="1:45" x14ac:dyDescent="0.35">
      <c r="A80" s="46">
        <v>693553</v>
      </c>
      <c r="B80" s="39" t="s">
        <v>808</v>
      </c>
      <c r="C80" s="55" t="s">
        <v>1500</v>
      </c>
      <c r="D80" s="55"/>
      <c r="E80" s="55"/>
      <c r="F80" s="39" t="s">
        <v>805</v>
      </c>
      <c r="G80" s="39" t="s">
        <v>806</v>
      </c>
      <c r="H80" s="39" t="s">
        <v>14</v>
      </c>
      <c r="I80" s="56"/>
      <c r="J80" s="59"/>
      <c r="K80" s="58" t="s">
        <v>1427</v>
      </c>
      <c r="L80" s="39" t="s">
        <v>1427</v>
      </c>
      <c r="M80" s="58"/>
      <c r="N80" s="58">
        <f t="shared" si="1"/>
        <v>0</v>
      </c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</row>
    <row r="81" spans="1:45" x14ac:dyDescent="0.35">
      <c r="A81" s="47">
        <v>693560</v>
      </c>
      <c r="B81" s="39" t="s">
        <v>810</v>
      </c>
      <c r="C81" s="55" t="s">
        <v>1500</v>
      </c>
      <c r="D81" s="55"/>
      <c r="E81" s="55"/>
      <c r="F81" s="39" t="s">
        <v>811</v>
      </c>
      <c r="G81" s="39" t="s">
        <v>416</v>
      </c>
      <c r="H81" s="39" t="s">
        <v>14</v>
      </c>
      <c r="I81" s="56"/>
      <c r="J81" s="60"/>
      <c r="K81" s="58">
        <v>89</v>
      </c>
      <c r="L81" s="39">
        <v>8</v>
      </c>
      <c r="M81" s="58">
        <f>Tableau13[[#This Row],[Nombre d''élèves visés]]+Tableau13[[#This Row],[Nombre d''employés visés]]</f>
        <v>97</v>
      </c>
      <c r="N81" s="58">
        <f t="shared" si="1"/>
        <v>485</v>
      </c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</row>
    <row r="82" spans="1:45" x14ac:dyDescent="0.35">
      <c r="A82" s="40">
        <v>693561</v>
      </c>
      <c r="B82" s="39" t="s">
        <v>814</v>
      </c>
      <c r="C82" s="55" t="s">
        <v>1500</v>
      </c>
      <c r="D82" s="55"/>
      <c r="E82" s="55"/>
      <c r="F82" s="39" t="s">
        <v>816</v>
      </c>
      <c r="G82" s="39" t="s">
        <v>416</v>
      </c>
      <c r="H82" s="39" t="s">
        <v>14</v>
      </c>
      <c r="I82" s="56"/>
      <c r="J82" s="61"/>
      <c r="K82" s="58" t="s">
        <v>1427</v>
      </c>
      <c r="L82" s="39" t="s">
        <v>1427</v>
      </c>
      <c r="M82" s="58"/>
      <c r="N82" s="58">
        <f t="shared" si="1"/>
        <v>0</v>
      </c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</row>
    <row r="83" spans="1:45" x14ac:dyDescent="0.35">
      <c r="A83" s="40">
        <v>693562</v>
      </c>
      <c r="B83" s="39" t="s">
        <v>810</v>
      </c>
      <c r="C83" s="55" t="s">
        <v>1500</v>
      </c>
      <c r="D83" s="55"/>
      <c r="E83" s="55"/>
      <c r="F83" s="39" t="s">
        <v>811</v>
      </c>
      <c r="G83" s="39" t="s">
        <v>416</v>
      </c>
      <c r="H83" s="39" t="s">
        <v>14</v>
      </c>
      <c r="I83" s="56"/>
      <c r="J83" s="61"/>
      <c r="K83" s="58" t="s">
        <v>1427</v>
      </c>
      <c r="L83" s="39" t="s">
        <v>1427</v>
      </c>
      <c r="M83" s="58"/>
      <c r="N83" s="58">
        <f t="shared" si="1"/>
        <v>0</v>
      </c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</row>
    <row r="84" spans="1:45" x14ac:dyDescent="0.35">
      <c r="A84" s="40">
        <v>693563</v>
      </c>
      <c r="B84" s="39" t="s">
        <v>814</v>
      </c>
      <c r="C84" s="55" t="s">
        <v>1500</v>
      </c>
      <c r="D84" s="55"/>
      <c r="E84" s="55"/>
      <c r="F84" s="39" t="s">
        <v>816</v>
      </c>
      <c r="G84" s="39" t="s">
        <v>416</v>
      </c>
      <c r="H84" s="39" t="s">
        <v>14</v>
      </c>
      <c r="I84" s="56"/>
      <c r="J84" s="61"/>
      <c r="K84" s="58" t="s">
        <v>1427</v>
      </c>
      <c r="L84" s="39" t="s">
        <v>1427</v>
      </c>
      <c r="M84" s="58"/>
      <c r="N84" s="58">
        <f t="shared" si="1"/>
        <v>0</v>
      </c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</row>
    <row r="85" spans="1:45" x14ac:dyDescent="0.35">
      <c r="A85" s="40">
        <v>693571</v>
      </c>
      <c r="B85" s="39" t="s">
        <v>820</v>
      </c>
      <c r="C85" s="55" t="s">
        <v>1500</v>
      </c>
      <c r="D85" s="55"/>
      <c r="E85" s="55"/>
      <c r="F85" s="39" t="s">
        <v>823</v>
      </c>
      <c r="G85" s="39" t="s">
        <v>824</v>
      </c>
      <c r="H85" s="39" t="s">
        <v>14</v>
      </c>
      <c r="I85" s="56"/>
      <c r="J85" s="61"/>
      <c r="K85" s="58">
        <v>462</v>
      </c>
      <c r="L85" s="39">
        <v>30</v>
      </c>
      <c r="M85" s="58">
        <f>Tableau13[[#This Row],[Nombre d''élèves visés]]+Tableau13[[#This Row],[Nombre d''employés visés]]</f>
        <v>492</v>
      </c>
      <c r="N85" s="58">
        <f t="shared" si="1"/>
        <v>2460</v>
      </c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</row>
    <row r="86" spans="1:45" x14ac:dyDescent="0.35">
      <c r="A86" s="41">
        <v>693590</v>
      </c>
      <c r="B86" s="39" t="s">
        <v>826</v>
      </c>
      <c r="C86" s="55" t="s">
        <v>1500</v>
      </c>
      <c r="D86" s="55"/>
      <c r="E86" s="55"/>
      <c r="F86" s="39" t="s">
        <v>828</v>
      </c>
      <c r="G86" s="39" t="s">
        <v>416</v>
      </c>
      <c r="H86" s="39" t="s">
        <v>182</v>
      </c>
      <c r="I86" s="56"/>
      <c r="J86" s="59"/>
      <c r="K86" s="58">
        <v>129</v>
      </c>
      <c r="L86" s="39" t="s">
        <v>1427</v>
      </c>
      <c r="M86" s="58">
        <f>Tableau13[[#This Row],[Nombre d''élèves visés]]</f>
        <v>129</v>
      </c>
      <c r="N86" s="58">
        <f t="shared" si="1"/>
        <v>645</v>
      </c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</row>
    <row r="87" spans="1:45" x14ac:dyDescent="0.35">
      <c r="A87" s="40">
        <v>693591</v>
      </c>
      <c r="B87" s="39" t="s">
        <v>831</v>
      </c>
      <c r="C87" s="55" t="s">
        <v>1500</v>
      </c>
      <c r="D87" s="55"/>
      <c r="E87" s="55"/>
      <c r="F87" s="39" t="s">
        <v>828</v>
      </c>
      <c r="G87" s="39" t="s">
        <v>416</v>
      </c>
      <c r="H87" s="39" t="s">
        <v>182</v>
      </c>
      <c r="I87" s="56"/>
      <c r="J87" s="59"/>
      <c r="K87" s="58" t="s">
        <v>1427</v>
      </c>
      <c r="L87" s="58" t="s">
        <v>1427</v>
      </c>
      <c r="M87" s="58"/>
      <c r="N87" s="58">
        <f t="shared" si="1"/>
        <v>0</v>
      </c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</row>
    <row r="88" spans="1:45" x14ac:dyDescent="0.35">
      <c r="A88" s="41">
        <v>693592</v>
      </c>
      <c r="B88" s="39" t="s">
        <v>826</v>
      </c>
      <c r="C88" s="55" t="s">
        <v>1500</v>
      </c>
      <c r="D88" s="55"/>
      <c r="E88" s="55"/>
      <c r="F88" s="39" t="s">
        <v>833</v>
      </c>
      <c r="G88" s="39" t="s">
        <v>416</v>
      </c>
      <c r="H88" s="39" t="s">
        <v>182</v>
      </c>
      <c r="I88" s="56"/>
      <c r="J88" s="60"/>
      <c r="K88" s="58" t="s">
        <v>1427</v>
      </c>
      <c r="L88" s="58" t="s">
        <v>1427</v>
      </c>
      <c r="M88" s="58"/>
      <c r="N88" s="58">
        <f t="shared" si="1"/>
        <v>0</v>
      </c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</row>
    <row r="89" spans="1:45" x14ac:dyDescent="0.35">
      <c r="A89" s="40">
        <v>693593</v>
      </c>
      <c r="B89" s="39" t="s">
        <v>831</v>
      </c>
      <c r="C89" s="55" t="s">
        <v>1500</v>
      </c>
      <c r="D89" s="55"/>
      <c r="E89" s="55"/>
      <c r="F89" s="39" t="s">
        <v>833</v>
      </c>
      <c r="G89" s="39" t="s">
        <v>416</v>
      </c>
      <c r="H89" s="39" t="s">
        <v>182</v>
      </c>
      <c r="I89" s="56"/>
      <c r="J89" s="60"/>
      <c r="K89" s="58" t="s">
        <v>1427</v>
      </c>
      <c r="L89" s="58" t="s">
        <v>1427</v>
      </c>
      <c r="M89" s="58"/>
      <c r="N89" s="58">
        <f t="shared" si="1"/>
        <v>0</v>
      </c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</row>
    <row r="90" spans="1:45" x14ac:dyDescent="0.35">
      <c r="A90" s="42">
        <v>693600</v>
      </c>
      <c r="B90" s="39" t="s">
        <v>835</v>
      </c>
      <c r="C90" s="55" t="s">
        <v>1500</v>
      </c>
      <c r="D90" s="55"/>
      <c r="E90" s="55"/>
      <c r="F90" s="39" t="s">
        <v>837</v>
      </c>
      <c r="G90" s="39" t="s">
        <v>838</v>
      </c>
      <c r="H90" s="39" t="s">
        <v>14</v>
      </c>
      <c r="I90" s="56"/>
      <c r="J90" s="63"/>
      <c r="K90" s="58">
        <v>158</v>
      </c>
      <c r="L90" s="58">
        <v>14</v>
      </c>
      <c r="M90" s="58">
        <f>Tableau13[[#This Row],[Nombre d''élèves visés]]+Tableau13[[#This Row],[Nombre d''employés visés]]</f>
        <v>172</v>
      </c>
      <c r="N90" s="58">
        <f t="shared" si="1"/>
        <v>860</v>
      </c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</row>
    <row r="91" spans="1:45" x14ac:dyDescent="0.35">
      <c r="A91" s="40">
        <v>693603</v>
      </c>
      <c r="B91" s="39" t="s">
        <v>841</v>
      </c>
      <c r="C91" s="55" t="s">
        <v>1500</v>
      </c>
      <c r="D91" s="55"/>
      <c r="E91" s="55"/>
      <c r="F91" s="39" t="s">
        <v>844</v>
      </c>
      <c r="G91" s="39" t="s">
        <v>416</v>
      </c>
      <c r="H91" s="39" t="s">
        <v>14</v>
      </c>
      <c r="I91" s="56"/>
      <c r="J91" s="63"/>
      <c r="K91" s="58" t="s">
        <v>1427</v>
      </c>
      <c r="L91" s="58">
        <v>21</v>
      </c>
      <c r="M91" s="58">
        <f>Tableau13[[#This Row],[Nombre d''employés visés]]</f>
        <v>21</v>
      </c>
      <c r="N91" s="58">
        <f t="shared" si="1"/>
        <v>105</v>
      </c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</row>
    <row r="92" spans="1:45" x14ac:dyDescent="0.35">
      <c r="A92" s="40">
        <v>693610</v>
      </c>
      <c r="B92" s="39" t="s">
        <v>847</v>
      </c>
      <c r="C92" s="55" t="s">
        <v>1500</v>
      </c>
      <c r="D92" s="55"/>
      <c r="E92" s="55"/>
      <c r="F92" s="39" t="s">
        <v>850</v>
      </c>
      <c r="G92" s="39" t="s">
        <v>851</v>
      </c>
      <c r="H92" s="39" t="s">
        <v>14</v>
      </c>
      <c r="I92" s="56"/>
      <c r="J92" s="63"/>
      <c r="K92" s="58">
        <v>19</v>
      </c>
      <c r="L92" s="58">
        <v>84</v>
      </c>
      <c r="M92" s="58">
        <f>Tableau13[[#This Row],[Nombre d''élèves visés]]+Tableau13[[#This Row],[Nombre d''employés visés]]</f>
        <v>103</v>
      </c>
      <c r="N92" s="58">
        <f t="shared" si="1"/>
        <v>515</v>
      </c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</row>
    <row r="93" spans="1:45" x14ac:dyDescent="0.35">
      <c r="A93" s="40">
        <v>693611</v>
      </c>
      <c r="B93" s="39" t="s">
        <v>853</v>
      </c>
      <c r="C93" s="55" t="s">
        <v>1500</v>
      </c>
      <c r="D93" s="55"/>
      <c r="E93" s="55"/>
      <c r="F93" s="39" t="s">
        <v>850</v>
      </c>
      <c r="G93" s="39" t="s">
        <v>855</v>
      </c>
      <c r="H93" s="39" t="s">
        <v>14</v>
      </c>
      <c r="I93" s="56"/>
      <c r="J93" s="63"/>
      <c r="K93" s="58">
        <v>341</v>
      </c>
      <c r="L93" s="58" t="s">
        <v>1427</v>
      </c>
      <c r="M93" s="58">
        <f>Tableau13[[#This Row],[Nombre d''élèves visés]]</f>
        <v>341</v>
      </c>
      <c r="N93" s="58">
        <f t="shared" si="1"/>
        <v>1705</v>
      </c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</row>
    <row r="94" spans="1:45" x14ac:dyDescent="0.35">
      <c r="A94" s="40">
        <v>693612</v>
      </c>
      <c r="B94" s="39" t="s">
        <v>847</v>
      </c>
      <c r="C94" s="55" t="s">
        <v>1500</v>
      </c>
      <c r="D94" s="55"/>
      <c r="E94" s="55"/>
      <c r="F94" s="39" t="s">
        <v>416</v>
      </c>
      <c r="G94" s="39" t="s">
        <v>416</v>
      </c>
      <c r="H94" s="39" t="s">
        <v>416</v>
      </c>
      <c r="I94" s="56"/>
      <c r="J94" s="63"/>
      <c r="K94" s="58" t="s">
        <v>1427</v>
      </c>
      <c r="L94" s="58" t="s">
        <v>1427</v>
      </c>
      <c r="M94" s="58"/>
      <c r="N94" s="58">
        <f t="shared" si="1"/>
        <v>0</v>
      </c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</row>
    <row r="95" spans="1:45" x14ac:dyDescent="0.35">
      <c r="A95" s="40">
        <v>693613</v>
      </c>
      <c r="B95" s="39" t="s">
        <v>847</v>
      </c>
      <c r="C95" s="55" t="s">
        <v>1500</v>
      </c>
      <c r="D95" s="55"/>
      <c r="E95" s="55"/>
      <c r="F95" s="39" t="s">
        <v>860</v>
      </c>
      <c r="G95" s="39" t="s">
        <v>861</v>
      </c>
      <c r="H95" s="39" t="s">
        <v>14</v>
      </c>
      <c r="I95" s="56"/>
      <c r="J95" s="63"/>
      <c r="K95" s="58">
        <v>119</v>
      </c>
      <c r="L95" s="58" t="s">
        <v>1427</v>
      </c>
      <c r="M95" s="58">
        <f>Tableau13[[#This Row],[Nombre d''élèves visés]]</f>
        <v>119</v>
      </c>
      <c r="N95" s="58">
        <f t="shared" si="1"/>
        <v>595</v>
      </c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</row>
    <row r="96" spans="1:45" x14ac:dyDescent="0.35">
      <c r="A96" s="42">
        <v>693620</v>
      </c>
      <c r="B96" s="39" t="s">
        <v>862</v>
      </c>
      <c r="C96" s="55" t="s">
        <v>1500</v>
      </c>
      <c r="D96" s="55"/>
      <c r="E96" s="55"/>
      <c r="F96" s="39" t="s">
        <v>866</v>
      </c>
      <c r="G96" s="39" t="s">
        <v>416</v>
      </c>
      <c r="H96" s="39" t="s">
        <v>14</v>
      </c>
      <c r="I96" s="56"/>
      <c r="J96" s="57"/>
      <c r="K96" s="58" t="s">
        <v>1427</v>
      </c>
      <c r="L96" s="39">
        <v>1</v>
      </c>
      <c r="M96" s="58">
        <f>Tableau13[[#This Row],[Nombre d''employés visés]]</f>
        <v>1</v>
      </c>
      <c r="N96" s="58">
        <f t="shared" si="1"/>
        <v>5</v>
      </c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</row>
    <row r="97" spans="1:45" x14ac:dyDescent="0.35">
      <c r="A97" s="43">
        <v>693630</v>
      </c>
      <c r="B97" s="39" t="s">
        <v>868</v>
      </c>
      <c r="C97" s="55" t="s">
        <v>1500</v>
      </c>
      <c r="D97" s="55"/>
      <c r="E97" s="55"/>
      <c r="F97" s="39" t="s">
        <v>870</v>
      </c>
      <c r="G97" s="39" t="s">
        <v>871</v>
      </c>
      <c r="H97" s="39" t="s">
        <v>14</v>
      </c>
      <c r="I97" s="56"/>
      <c r="J97" s="63"/>
      <c r="K97" s="58">
        <v>30</v>
      </c>
      <c r="L97" s="58" t="s">
        <v>1427</v>
      </c>
      <c r="M97" s="58">
        <f>Tableau13[[#This Row],[Nombre d''élèves visés]]</f>
        <v>30</v>
      </c>
      <c r="N97" s="58">
        <f t="shared" si="1"/>
        <v>150</v>
      </c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</row>
    <row r="98" spans="1:45" x14ac:dyDescent="0.35">
      <c r="A98" s="40">
        <v>693631</v>
      </c>
      <c r="B98" s="39" t="s">
        <v>873</v>
      </c>
      <c r="C98" s="55" t="s">
        <v>1500</v>
      </c>
      <c r="D98" s="55"/>
      <c r="E98" s="55"/>
      <c r="F98" s="39" t="s">
        <v>876</v>
      </c>
      <c r="G98" s="39" t="s">
        <v>871</v>
      </c>
      <c r="H98" s="39" t="s">
        <v>14</v>
      </c>
      <c r="I98" s="56"/>
      <c r="J98" s="63"/>
      <c r="K98" s="58" t="s">
        <v>1427</v>
      </c>
      <c r="L98" s="58" t="s">
        <v>1427</v>
      </c>
      <c r="M98" s="58"/>
      <c r="N98" s="58">
        <f t="shared" si="1"/>
        <v>0</v>
      </c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</row>
    <row r="99" spans="1:45" x14ac:dyDescent="0.35">
      <c r="A99" s="41">
        <v>693640</v>
      </c>
      <c r="B99" s="39" t="s">
        <v>877</v>
      </c>
      <c r="C99" s="55" t="s">
        <v>1500</v>
      </c>
      <c r="D99" s="55"/>
      <c r="E99" s="55"/>
      <c r="F99" s="39" t="s">
        <v>879</v>
      </c>
      <c r="G99" s="39" t="s">
        <v>416</v>
      </c>
      <c r="H99" s="39" t="s">
        <v>880</v>
      </c>
      <c r="I99" s="56"/>
      <c r="J99" s="63"/>
      <c r="K99" s="58">
        <v>18</v>
      </c>
      <c r="L99" s="58">
        <v>31</v>
      </c>
      <c r="M99" s="58">
        <f>Tableau13[[#This Row],[Nombre d''élèves visés]]+Tableau13[[#This Row],[Nombre d''employés visés]]</f>
        <v>49</v>
      </c>
      <c r="N99" s="58">
        <f t="shared" si="1"/>
        <v>245</v>
      </c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</row>
    <row r="100" spans="1:45" x14ac:dyDescent="0.35">
      <c r="A100" s="40">
        <v>693651</v>
      </c>
      <c r="B100" s="39" t="s">
        <v>883</v>
      </c>
      <c r="C100" s="55" t="s">
        <v>1500</v>
      </c>
      <c r="D100" s="55"/>
      <c r="E100" s="55"/>
      <c r="F100" s="39" t="s">
        <v>885</v>
      </c>
      <c r="G100" s="39" t="s">
        <v>416</v>
      </c>
      <c r="H100" s="39" t="s">
        <v>182</v>
      </c>
      <c r="I100" s="56"/>
      <c r="J100" s="57"/>
      <c r="K100" s="58" t="s">
        <v>1427</v>
      </c>
      <c r="L100" s="39" t="s">
        <v>1427</v>
      </c>
      <c r="M100" s="58"/>
      <c r="N100" s="58">
        <f t="shared" si="1"/>
        <v>0</v>
      </c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</row>
    <row r="101" spans="1:45" x14ac:dyDescent="0.35">
      <c r="A101" s="40">
        <v>693652</v>
      </c>
      <c r="B101" s="39" t="s">
        <v>887</v>
      </c>
      <c r="C101" s="55" t="s">
        <v>1500</v>
      </c>
      <c r="D101" s="55"/>
      <c r="E101" s="55"/>
      <c r="F101" s="39" t="s">
        <v>889</v>
      </c>
      <c r="G101" s="39" t="s">
        <v>416</v>
      </c>
      <c r="H101" s="39" t="s">
        <v>182</v>
      </c>
      <c r="I101" s="56"/>
      <c r="J101" s="57"/>
      <c r="K101" s="58">
        <v>2</v>
      </c>
      <c r="L101" s="39" t="s">
        <v>1427</v>
      </c>
      <c r="M101" s="58">
        <f>Tableau13[[#This Row],[Nombre d''élèves visés]]</f>
        <v>2</v>
      </c>
      <c r="N101" s="58">
        <f t="shared" si="1"/>
        <v>10</v>
      </c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39"/>
      <c r="AS101" s="39"/>
    </row>
    <row r="102" spans="1:45" x14ac:dyDescent="0.35">
      <c r="A102" s="40">
        <v>693661</v>
      </c>
      <c r="B102" s="39" t="s">
        <v>893</v>
      </c>
      <c r="C102" s="55" t="s">
        <v>1500</v>
      </c>
      <c r="D102" s="55"/>
      <c r="E102" s="55"/>
      <c r="F102" s="39" t="s">
        <v>895</v>
      </c>
      <c r="G102" s="39" t="s">
        <v>416</v>
      </c>
      <c r="H102" s="39" t="s">
        <v>182</v>
      </c>
      <c r="I102" s="56"/>
      <c r="J102" s="63"/>
      <c r="K102" s="58">
        <v>15</v>
      </c>
      <c r="L102" s="58" t="s">
        <v>1427</v>
      </c>
      <c r="M102" s="58">
        <f>Tableau13[[#This Row],[Nombre d''élèves visés]]</f>
        <v>15</v>
      </c>
      <c r="N102" s="58">
        <f t="shared" si="1"/>
        <v>75</v>
      </c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39"/>
      <c r="AS102" s="39"/>
    </row>
    <row r="103" spans="1:45" x14ac:dyDescent="0.35">
      <c r="A103" s="40">
        <v>693671</v>
      </c>
      <c r="B103" s="39" t="s">
        <v>896</v>
      </c>
      <c r="C103" s="55" t="s">
        <v>1500</v>
      </c>
      <c r="D103" s="55"/>
      <c r="E103" s="55"/>
      <c r="F103" s="39" t="s">
        <v>898</v>
      </c>
      <c r="G103" s="39" t="s">
        <v>899</v>
      </c>
      <c r="H103" s="39" t="s">
        <v>44</v>
      </c>
      <c r="I103" s="56"/>
      <c r="J103" s="63"/>
      <c r="K103" s="58" t="s">
        <v>1427</v>
      </c>
      <c r="L103" s="58">
        <v>21</v>
      </c>
      <c r="M103" s="58">
        <f>Tableau13[[#This Row],[Nombre d''employés visés]]</f>
        <v>21</v>
      </c>
      <c r="N103" s="58">
        <f t="shared" si="1"/>
        <v>105</v>
      </c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</row>
    <row r="104" spans="1:45" x14ac:dyDescent="0.35">
      <c r="A104" s="41">
        <v>693672</v>
      </c>
      <c r="B104" s="39" t="s">
        <v>902</v>
      </c>
      <c r="C104" s="55" t="s">
        <v>1500</v>
      </c>
      <c r="D104" s="55"/>
      <c r="E104" s="55"/>
      <c r="F104" s="39" t="s">
        <v>903</v>
      </c>
      <c r="G104" s="39" t="s">
        <v>904</v>
      </c>
      <c r="H104" s="39" t="s">
        <v>44</v>
      </c>
      <c r="I104" s="56"/>
      <c r="J104" s="63"/>
      <c r="K104" s="58" t="s">
        <v>1427</v>
      </c>
      <c r="L104" s="58" t="s">
        <v>1427</v>
      </c>
      <c r="M104" s="58"/>
      <c r="N104" s="58">
        <f t="shared" si="1"/>
        <v>0</v>
      </c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</row>
    <row r="105" spans="1:45" x14ac:dyDescent="0.35">
      <c r="A105" s="41">
        <v>693673</v>
      </c>
      <c r="B105" s="39" t="s">
        <v>896</v>
      </c>
      <c r="C105" s="55" t="s">
        <v>1500</v>
      </c>
      <c r="D105" s="55"/>
      <c r="E105" s="55"/>
      <c r="F105" s="39" t="s">
        <v>907</v>
      </c>
      <c r="G105" s="39" t="s">
        <v>416</v>
      </c>
      <c r="H105" s="39" t="s">
        <v>14</v>
      </c>
      <c r="I105" s="56"/>
      <c r="J105" s="57"/>
      <c r="K105" s="58" t="s">
        <v>1427</v>
      </c>
      <c r="L105" s="58" t="s">
        <v>1427</v>
      </c>
      <c r="M105" s="58"/>
      <c r="N105" s="58">
        <f t="shared" si="1"/>
        <v>0</v>
      </c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</row>
    <row r="106" spans="1:45" x14ac:dyDescent="0.35">
      <c r="A106" s="41">
        <v>693674</v>
      </c>
      <c r="B106" s="39" t="s">
        <v>911</v>
      </c>
      <c r="C106" s="55" t="s">
        <v>1500</v>
      </c>
      <c r="D106" s="55"/>
      <c r="E106" s="55"/>
      <c r="F106" s="39" t="s">
        <v>907</v>
      </c>
      <c r="G106" s="39" t="s">
        <v>416</v>
      </c>
      <c r="H106" s="39" t="s">
        <v>14</v>
      </c>
      <c r="I106" s="56"/>
      <c r="J106" s="57"/>
      <c r="K106" s="58">
        <v>275</v>
      </c>
      <c r="L106" s="58" t="s">
        <v>1427</v>
      </c>
      <c r="M106" s="58">
        <f>Tableau13[[#This Row],[Nombre d''élèves visés]]</f>
        <v>275</v>
      </c>
      <c r="N106" s="58">
        <f t="shared" si="1"/>
        <v>1375</v>
      </c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  <c r="AR106" s="39"/>
      <c r="AS106" s="39"/>
    </row>
    <row r="107" spans="1:45" x14ac:dyDescent="0.35">
      <c r="A107" s="44">
        <v>693691</v>
      </c>
      <c r="B107" s="39" t="s">
        <v>912</v>
      </c>
      <c r="C107" s="55" t="s">
        <v>1500</v>
      </c>
      <c r="D107" s="55"/>
      <c r="E107" s="55"/>
      <c r="F107" s="39" t="s">
        <v>914</v>
      </c>
      <c r="G107" s="39" t="s">
        <v>416</v>
      </c>
      <c r="H107" s="39" t="s">
        <v>182</v>
      </c>
      <c r="I107" s="56"/>
      <c r="J107" s="63"/>
      <c r="K107" s="58">
        <v>4</v>
      </c>
      <c r="L107" s="58">
        <v>9</v>
      </c>
      <c r="M107" s="58">
        <f>Tableau13[[#This Row],[Nombre d''élèves visés]]+Tableau13[[#This Row],[Nombre d''employés visés]]</f>
        <v>13</v>
      </c>
      <c r="N107" s="58">
        <f t="shared" si="1"/>
        <v>65</v>
      </c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</row>
    <row r="108" spans="1:45" x14ac:dyDescent="0.35">
      <c r="A108" s="43">
        <v>693692</v>
      </c>
      <c r="B108" s="39" t="s">
        <v>912</v>
      </c>
      <c r="C108" s="55" t="s">
        <v>1500</v>
      </c>
      <c r="D108" s="55"/>
      <c r="E108" s="55"/>
      <c r="F108" s="39" t="s">
        <v>914</v>
      </c>
      <c r="G108" s="39" t="s">
        <v>416</v>
      </c>
      <c r="H108" s="39" t="s">
        <v>182</v>
      </c>
      <c r="I108" s="56"/>
      <c r="J108" s="63"/>
      <c r="K108" s="58" t="s">
        <v>1427</v>
      </c>
      <c r="L108" s="58" t="s">
        <v>1427</v>
      </c>
      <c r="M108" s="58"/>
      <c r="N108" s="58">
        <f t="shared" si="1"/>
        <v>0</v>
      </c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  <c r="AS108" s="39"/>
    </row>
    <row r="109" spans="1:45" x14ac:dyDescent="0.35">
      <c r="A109" s="43">
        <v>693693</v>
      </c>
      <c r="B109" s="39" t="s">
        <v>918</v>
      </c>
      <c r="C109" s="55" t="s">
        <v>1500</v>
      </c>
      <c r="D109" s="55"/>
      <c r="E109" s="55"/>
      <c r="F109" s="39" t="s">
        <v>920</v>
      </c>
      <c r="G109" s="39" t="s">
        <v>416</v>
      </c>
      <c r="H109" s="39" t="s">
        <v>921</v>
      </c>
      <c r="I109" s="56"/>
      <c r="J109" s="63"/>
      <c r="K109" s="58">
        <v>3</v>
      </c>
      <c r="L109" s="39">
        <v>6</v>
      </c>
      <c r="M109" s="58">
        <f>Tableau13[[#This Row],[Nombre d''élèves visés]]+Tableau13[[#This Row],[Nombre d''employés visés]]</f>
        <v>9</v>
      </c>
      <c r="N109" s="58">
        <f t="shared" si="1"/>
        <v>45</v>
      </c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</row>
    <row r="110" spans="1:45" x14ac:dyDescent="0.35">
      <c r="A110" s="43">
        <v>693694</v>
      </c>
      <c r="B110" s="39" t="s">
        <v>925</v>
      </c>
      <c r="C110" s="55" t="s">
        <v>1500</v>
      </c>
      <c r="D110" s="55"/>
      <c r="E110" s="55"/>
      <c r="F110" s="39" t="s">
        <v>920</v>
      </c>
      <c r="G110" s="39" t="s">
        <v>416</v>
      </c>
      <c r="H110" s="39" t="s">
        <v>921</v>
      </c>
      <c r="I110" s="56"/>
      <c r="J110" s="63"/>
      <c r="K110" s="58" t="s">
        <v>1427</v>
      </c>
      <c r="L110" s="58" t="s">
        <v>1427</v>
      </c>
      <c r="M110" s="58"/>
      <c r="N110" s="58">
        <f t="shared" si="1"/>
        <v>0</v>
      </c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39"/>
      <c r="AO110" s="39"/>
      <c r="AP110" s="39"/>
      <c r="AQ110" s="39"/>
      <c r="AR110" s="39"/>
      <c r="AS110" s="39"/>
    </row>
    <row r="111" spans="1:45" x14ac:dyDescent="0.35">
      <c r="A111" s="43">
        <v>693695</v>
      </c>
      <c r="B111" s="39" t="s">
        <v>928</v>
      </c>
      <c r="C111" s="55" t="s">
        <v>1500</v>
      </c>
      <c r="D111" s="55"/>
      <c r="E111" s="55"/>
      <c r="F111" s="39" t="s">
        <v>930</v>
      </c>
      <c r="G111" s="39" t="s">
        <v>931</v>
      </c>
      <c r="H111" s="39" t="s">
        <v>262</v>
      </c>
      <c r="I111" s="56"/>
      <c r="J111" s="57"/>
      <c r="K111" s="58">
        <v>1</v>
      </c>
      <c r="L111" s="58">
        <v>49</v>
      </c>
      <c r="M111" s="58">
        <f>Tableau13[[#This Row],[Nombre d''élèves visés]]+Tableau13[[#This Row],[Nombre d''employés visés]]</f>
        <v>50</v>
      </c>
      <c r="N111" s="58">
        <f t="shared" si="1"/>
        <v>250</v>
      </c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</row>
    <row r="112" spans="1:45" x14ac:dyDescent="0.35">
      <c r="A112" s="43">
        <v>693696</v>
      </c>
      <c r="B112" s="39" t="s">
        <v>934</v>
      </c>
      <c r="C112" s="55"/>
      <c r="D112" s="55"/>
      <c r="E112" s="55"/>
      <c r="F112" s="39" t="s">
        <v>930</v>
      </c>
      <c r="G112" s="39" t="s">
        <v>931</v>
      </c>
      <c r="H112" s="39" t="s">
        <v>262</v>
      </c>
      <c r="I112" s="56"/>
      <c r="J112" s="59"/>
      <c r="K112" s="58" t="s">
        <v>1427</v>
      </c>
      <c r="L112" s="39" t="s">
        <v>1427</v>
      </c>
      <c r="M112" s="58"/>
      <c r="N112" s="58">
        <f t="shared" si="1"/>
        <v>0</v>
      </c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39"/>
      <c r="AP112" s="39"/>
      <c r="AQ112" s="39"/>
      <c r="AR112" s="39"/>
      <c r="AS112" s="39"/>
    </row>
    <row r="113" spans="1:45" x14ac:dyDescent="0.35">
      <c r="A113" s="43">
        <v>693697</v>
      </c>
      <c r="B113" s="39" t="s">
        <v>936</v>
      </c>
      <c r="C113" s="55" t="s">
        <v>1500</v>
      </c>
      <c r="D113" s="55"/>
      <c r="E113" s="55"/>
      <c r="F113" s="39" t="s">
        <v>939</v>
      </c>
      <c r="G113" s="39" t="s">
        <v>940</v>
      </c>
      <c r="H113" s="39" t="s">
        <v>941</v>
      </c>
      <c r="I113" s="56"/>
      <c r="J113" s="59"/>
      <c r="K113" s="58">
        <v>6</v>
      </c>
      <c r="L113" s="39" t="s">
        <v>1427</v>
      </c>
      <c r="M113" s="58">
        <f>Tableau13[[#This Row],[Nombre d''élèves visés]]</f>
        <v>6</v>
      </c>
      <c r="N113" s="58">
        <f t="shared" si="1"/>
        <v>30</v>
      </c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39"/>
      <c r="AO113" s="39"/>
      <c r="AP113" s="39"/>
      <c r="AQ113" s="39"/>
      <c r="AR113" s="39"/>
      <c r="AS113" s="39"/>
    </row>
    <row r="114" spans="1:45" x14ac:dyDescent="0.35">
      <c r="A114" s="43">
        <v>693698</v>
      </c>
      <c r="B114" s="39" t="s">
        <v>944</v>
      </c>
      <c r="C114" s="55" t="s">
        <v>1500</v>
      </c>
      <c r="D114" s="55"/>
      <c r="E114" s="55"/>
      <c r="F114" s="39" t="s">
        <v>939</v>
      </c>
      <c r="G114" s="39" t="s">
        <v>940</v>
      </c>
      <c r="H114" s="39" t="s">
        <v>941</v>
      </c>
      <c r="I114" s="56"/>
      <c r="J114" s="59"/>
      <c r="K114" s="58" t="s">
        <v>1427</v>
      </c>
      <c r="L114" s="39" t="s">
        <v>1427</v>
      </c>
      <c r="M114" s="58"/>
      <c r="N114" s="58">
        <f t="shared" si="1"/>
        <v>0</v>
      </c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39"/>
      <c r="AO114" s="39"/>
      <c r="AP114" s="39"/>
      <c r="AQ114" s="39"/>
      <c r="AR114" s="39"/>
      <c r="AS114" s="39"/>
    </row>
    <row r="115" spans="1:45" x14ac:dyDescent="0.35">
      <c r="A115" s="43">
        <v>693699</v>
      </c>
      <c r="B115" s="39" t="s">
        <v>947</v>
      </c>
      <c r="C115" s="55" t="s">
        <v>1500</v>
      </c>
      <c r="D115" s="55"/>
      <c r="E115" s="55"/>
      <c r="F115" s="39" t="s">
        <v>949</v>
      </c>
      <c r="G115" s="39" t="s">
        <v>416</v>
      </c>
      <c r="H115" s="39" t="s">
        <v>14</v>
      </c>
      <c r="I115" s="56"/>
      <c r="J115" s="59"/>
      <c r="K115" s="58">
        <v>96</v>
      </c>
      <c r="L115" s="39">
        <v>17</v>
      </c>
      <c r="M115" s="58">
        <f>Tableau13[[#This Row],[Nombre d''élèves visés]]+Tableau13[[#This Row],[Nombre d''employés visés]]</f>
        <v>113</v>
      </c>
      <c r="N115" s="58">
        <f t="shared" si="1"/>
        <v>565</v>
      </c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39"/>
      <c r="AO115" s="39"/>
      <c r="AP115" s="39"/>
      <c r="AQ115" s="39"/>
      <c r="AR115" s="39"/>
      <c r="AS115" s="39"/>
    </row>
    <row r="116" spans="1:45" x14ac:dyDescent="0.35">
      <c r="A116" s="43">
        <v>693703</v>
      </c>
      <c r="B116" s="39" t="s">
        <v>952</v>
      </c>
      <c r="C116" s="55" t="s">
        <v>1500</v>
      </c>
      <c r="D116" s="55"/>
      <c r="E116" s="55"/>
      <c r="F116" s="39" t="s">
        <v>955</v>
      </c>
      <c r="G116" s="39" t="s">
        <v>416</v>
      </c>
      <c r="H116" s="39" t="s">
        <v>14</v>
      </c>
      <c r="I116" s="56"/>
      <c r="J116" s="59"/>
      <c r="K116" s="58" t="s">
        <v>1427</v>
      </c>
      <c r="L116" s="58" t="s">
        <v>1427</v>
      </c>
      <c r="M116" s="58"/>
      <c r="N116" s="58">
        <f t="shared" si="1"/>
        <v>0</v>
      </c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39"/>
      <c r="AP116" s="39"/>
      <c r="AQ116" s="39"/>
      <c r="AR116" s="39"/>
      <c r="AS116" s="39"/>
    </row>
    <row r="117" spans="1:45" x14ac:dyDescent="0.35">
      <c r="A117" s="43">
        <v>693704</v>
      </c>
      <c r="B117" s="39" t="s">
        <v>952</v>
      </c>
      <c r="C117" s="55" t="s">
        <v>1500</v>
      </c>
      <c r="D117" s="55"/>
      <c r="E117" s="55"/>
      <c r="F117" s="39" t="s">
        <v>955</v>
      </c>
      <c r="G117" s="39" t="s">
        <v>416</v>
      </c>
      <c r="H117" s="39" t="s">
        <v>14</v>
      </c>
      <c r="I117" s="56"/>
      <c r="J117" s="59"/>
      <c r="K117" s="58" t="s">
        <v>1427</v>
      </c>
      <c r="L117" s="58" t="s">
        <v>1427</v>
      </c>
      <c r="M117" s="58"/>
      <c r="N117" s="58">
        <f t="shared" si="1"/>
        <v>0</v>
      </c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</row>
    <row r="118" spans="1:45" x14ac:dyDescent="0.35">
      <c r="A118" s="43">
        <v>693705</v>
      </c>
      <c r="B118" s="39" t="s">
        <v>928</v>
      </c>
      <c r="C118" s="55" t="s">
        <v>1500</v>
      </c>
      <c r="D118" s="55"/>
      <c r="E118" s="55"/>
      <c r="F118" s="39" t="s">
        <v>958</v>
      </c>
      <c r="G118" s="39" t="s">
        <v>416</v>
      </c>
      <c r="H118" s="39" t="s">
        <v>74</v>
      </c>
      <c r="I118" s="56"/>
      <c r="J118" s="59"/>
      <c r="K118" s="58">
        <v>85</v>
      </c>
      <c r="L118" s="58" t="s">
        <v>1427</v>
      </c>
      <c r="M118" s="58">
        <f>Tableau13[[#This Row],[Nombre d''élèves visés]]</f>
        <v>85</v>
      </c>
      <c r="N118" s="58">
        <f t="shared" si="1"/>
        <v>425</v>
      </c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</row>
    <row r="119" spans="1:45" x14ac:dyDescent="0.35">
      <c r="A119" s="43">
        <v>693706</v>
      </c>
      <c r="B119" s="39" t="s">
        <v>934</v>
      </c>
      <c r="C119" s="55"/>
      <c r="D119" s="55"/>
      <c r="E119" s="55"/>
      <c r="F119" s="39" t="s">
        <v>958</v>
      </c>
      <c r="G119" s="39" t="s">
        <v>416</v>
      </c>
      <c r="H119" s="39" t="s">
        <v>74</v>
      </c>
      <c r="I119" s="56"/>
      <c r="J119" s="59"/>
      <c r="K119" s="58" t="s">
        <v>1427</v>
      </c>
      <c r="L119" s="58" t="s">
        <v>1427</v>
      </c>
      <c r="M119" s="58"/>
      <c r="N119" s="58">
        <f t="shared" si="1"/>
        <v>0</v>
      </c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</row>
    <row r="120" spans="1:45" x14ac:dyDescent="0.35">
      <c r="A120" s="43">
        <v>693710</v>
      </c>
      <c r="B120" s="39" t="s">
        <v>961</v>
      </c>
      <c r="C120" s="55" t="s">
        <v>1500</v>
      </c>
      <c r="D120" s="55"/>
      <c r="E120" s="55"/>
      <c r="F120" s="39" t="s">
        <v>963</v>
      </c>
      <c r="G120" s="39" t="s">
        <v>964</v>
      </c>
      <c r="H120" s="39" t="s">
        <v>14</v>
      </c>
      <c r="I120" s="56"/>
      <c r="J120" s="59"/>
      <c r="K120" s="58">
        <v>59</v>
      </c>
      <c r="L120" s="39">
        <v>8</v>
      </c>
      <c r="M120" s="58">
        <f>Tableau13[[#This Row],[Nombre d''élèves visés]]+Tableau13[[#This Row],[Nombre d''employés visés]]</f>
        <v>67</v>
      </c>
      <c r="N120" s="58">
        <f t="shared" si="1"/>
        <v>335</v>
      </c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</row>
    <row r="121" spans="1:45" x14ac:dyDescent="0.35">
      <c r="A121" s="43">
        <v>693711</v>
      </c>
      <c r="B121" s="39" t="s">
        <v>966</v>
      </c>
      <c r="C121" s="55" t="s">
        <v>1500</v>
      </c>
      <c r="D121" s="55"/>
      <c r="E121" s="55"/>
      <c r="F121" s="39" t="s">
        <v>963</v>
      </c>
      <c r="G121" s="39" t="s">
        <v>964</v>
      </c>
      <c r="H121" s="39" t="s">
        <v>14</v>
      </c>
      <c r="I121" s="56"/>
      <c r="J121" s="59"/>
      <c r="K121" s="58" t="s">
        <v>1427</v>
      </c>
      <c r="L121" s="39" t="s">
        <v>1427</v>
      </c>
      <c r="M121" s="58"/>
      <c r="N121" s="58">
        <f t="shared" si="1"/>
        <v>0</v>
      </c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</row>
    <row r="122" spans="1:45" x14ac:dyDescent="0.35">
      <c r="A122" s="43">
        <v>693730</v>
      </c>
      <c r="B122" s="39" t="s">
        <v>968</v>
      </c>
      <c r="C122" s="55" t="s">
        <v>1500</v>
      </c>
      <c r="D122" s="55"/>
      <c r="E122" s="55"/>
      <c r="F122" s="39" t="s">
        <v>870</v>
      </c>
      <c r="G122" s="39" t="s">
        <v>970</v>
      </c>
      <c r="H122" s="39" t="s">
        <v>14</v>
      </c>
      <c r="I122" s="56"/>
      <c r="J122" s="59"/>
      <c r="K122" s="58">
        <v>16</v>
      </c>
      <c r="L122" s="39">
        <v>5</v>
      </c>
      <c r="M122" s="58">
        <f>Tableau13[[#This Row],[Nombre d''élèves visés]]+Tableau13[[#This Row],[Nombre d''employés visés]]</f>
        <v>21</v>
      </c>
      <c r="N122" s="58">
        <f t="shared" si="1"/>
        <v>105</v>
      </c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</row>
    <row r="123" spans="1:45" x14ac:dyDescent="0.35">
      <c r="A123" s="43">
        <v>693731</v>
      </c>
      <c r="B123" s="39" t="s">
        <v>968</v>
      </c>
      <c r="C123" s="55" t="s">
        <v>1500</v>
      </c>
      <c r="D123" s="55"/>
      <c r="E123" s="55"/>
      <c r="F123" s="39" t="s">
        <v>870</v>
      </c>
      <c r="G123" s="39" t="s">
        <v>973</v>
      </c>
      <c r="H123" s="39" t="s">
        <v>14</v>
      </c>
      <c r="I123" s="56"/>
      <c r="J123" s="59"/>
      <c r="K123" s="58" t="s">
        <v>1427</v>
      </c>
      <c r="L123" s="39" t="s">
        <v>1427</v>
      </c>
      <c r="M123" s="58"/>
      <c r="N123" s="58">
        <f t="shared" si="1"/>
        <v>0</v>
      </c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</row>
    <row r="124" spans="1:45" x14ac:dyDescent="0.35">
      <c r="A124" s="43">
        <v>693735</v>
      </c>
      <c r="B124" s="39" t="s">
        <v>975</v>
      </c>
      <c r="C124" s="55" t="s">
        <v>1500</v>
      </c>
      <c r="D124" s="55"/>
      <c r="E124" s="55"/>
      <c r="F124" s="39" t="s">
        <v>977</v>
      </c>
      <c r="G124" s="39" t="s">
        <v>416</v>
      </c>
      <c r="H124" s="39" t="s">
        <v>14</v>
      </c>
      <c r="I124" s="56"/>
      <c r="J124" s="59"/>
      <c r="K124" s="58">
        <v>76</v>
      </c>
      <c r="L124" s="39">
        <v>6</v>
      </c>
      <c r="M124" s="58">
        <f>Tableau13[[#This Row],[Nombre d''élèves visés]]+Tableau13[[#This Row],[Nombre d''employés visés]]</f>
        <v>82</v>
      </c>
      <c r="N124" s="58">
        <f t="shared" si="1"/>
        <v>410</v>
      </c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</row>
    <row r="125" spans="1:45" x14ac:dyDescent="0.35">
      <c r="A125" s="43">
        <v>693736</v>
      </c>
      <c r="B125" s="39" t="s">
        <v>975</v>
      </c>
      <c r="C125" s="55" t="s">
        <v>1500</v>
      </c>
      <c r="D125" s="55"/>
      <c r="E125" s="55"/>
      <c r="F125" s="39" t="s">
        <v>977</v>
      </c>
      <c r="G125" s="39" t="s">
        <v>416</v>
      </c>
      <c r="H125" s="39" t="s">
        <v>14</v>
      </c>
      <c r="I125" s="56"/>
      <c r="J125" s="59"/>
      <c r="K125" s="58" t="s">
        <v>1427</v>
      </c>
      <c r="L125" s="39" t="s">
        <v>1427</v>
      </c>
      <c r="M125" s="58"/>
      <c r="N125" s="58">
        <f t="shared" si="1"/>
        <v>0</v>
      </c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</row>
    <row r="126" spans="1:45" x14ac:dyDescent="0.35">
      <c r="A126" s="43">
        <v>693740</v>
      </c>
      <c r="B126" s="39" t="s">
        <v>982</v>
      </c>
      <c r="C126" s="55" t="s">
        <v>1500</v>
      </c>
      <c r="D126" s="55"/>
      <c r="E126" s="55"/>
      <c r="F126" s="39" t="s">
        <v>984</v>
      </c>
      <c r="G126" s="39" t="s">
        <v>416</v>
      </c>
      <c r="H126" s="39" t="s">
        <v>14</v>
      </c>
      <c r="I126" s="56"/>
      <c r="J126" s="59"/>
      <c r="K126" s="58">
        <v>507</v>
      </c>
      <c r="L126" s="39">
        <v>42</v>
      </c>
      <c r="M126" s="58">
        <f>Tableau13[[#This Row],[Nombre d''élèves visés]]+Tableau13[[#This Row],[Nombre d''employés visés]]</f>
        <v>549</v>
      </c>
      <c r="N126" s="58">
        <f t="shared" si="1"/>
        <v>2745</v>
      </c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</row>
    <row r="127" spans="1:45" x14ac:dyDescent="0.35">
      <c r="A127" s="43">
        <v>693741</v>
      </c>
      <c r="B127" s="39" t="s">
        <v>987</v>
      </c>
      <c r="C127" s="55" t="s">
        <v>1500</v>
      </c>
      <c r="D127" s="55"/>
      <c r="E127" s="55"/>
      <c r="F127" s="39" t="s">
        <v>989</v>
      </c>
      <c r="G127" s="39" t="s">
        <v>416</v>
      </c>
      <c r="H127" s="39" t="s">
        <v>14</v>
      </c>
      <c r="I127" s="56"/>
      <c r="J127" s="59"/>
      <c r="K127" s="58" t="s">
        <v>1427</v>
      </c>
      <c r="L127" s="39" t="s">
        <v>1427</v>
      </c>
      <c r="M127" s="58"/>
      <c r="N127" s="58">
        <f t="shared" si="1"/>
        <v>0</v>
      </c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</row>
    <row r="128" spans="1:45" x14ac:dyDescent="0.35">
      <c r="A128" s="43">
        <v>693750</v>
      </c>
      <c r="B128" s="39" t="s">
        <v>992</v>
      </c>
      <c r="C128" s="55"/>
      <c r="D128" s="55"/>
      <c r="E128" s="55"/>
      <c r="F128" s="39" t="s">
        <v>994</v>
      </c>
      <c r="G128" s="39" t="s">
        <v>416</v>
      </c>
      <c r="H128" s="39" t="s">
        <v>14</v>
      </c>
      <c r="I128" s="56"/>
      <c r="J128" s="59"/>
      <c r="K128" s="58">
        <v>23</v>
      </c>
      <c r="L128" s="39">
        <v>8</v>
      </c>
      <c r="M128" s="58">
        <f>Tableau13[[#This Row],[Nombre d''élèves visés]]+Tableau13[[#This Row],[Nombre d''employés visés]]</f>
        <v>31</v>
      </c>
      <c r="N128" s="58">
        <f t="shared" si="1"/>
        <v>155</v>
      </c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</row>
    <row r="129" spans="1:45" x14ac:dyDescent="0.35">
      <c r="A129" s="41">
        <v>693755</v>
      </c>
      <c r="B129" s="39" t="s">
        <v>997</v>
      </c>
      <c r="C129" s="55" t="s">
        <v>1500</v>
      </c>
      <c r="D129" s="55"/>
      <c r="E129" s="55"/>
      <c r="F129" s="39" t="s">
        <v>1000</v>
      </c>
      <c r="G129" s="39" t="s">
        <v>1001</v>
      </c>
      <c r="H129" s="39" t="s">
        <v>14</v>
      </c>
      <c r="I129" s="56"/>
      <c r="J129" s="59"/>
      <c r="K129" s="58">
        <v>21</v>
      </c>
      <c r="L129" s="39">
        <v>5</v>
      </c>
      <c r="M129" s="58">
        <f>Tableau13[[#This Row],[Nombre d''élèves visés]]+Tableau13[[#This Row],[Nombre d''employés visés]]</f>
        <v>26</v>
      </c>
      <c r="N129" s="58">
        <f t="shared" si="1"/>
        <v>130</v>
      </c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</row>
    <row r="130" spans="1:45" x14ac:dyDescent="0.35">
      <c r="A130" s="41">
        <v>693760</v>
      </c>
      <c r="B130" s="39" t="s">
        <v>1004</v>
      </c>
      <c r="C130" s="55" t="s">
        <v>1500</v>
      </c>
      <c r="D130" s="55"/>
      <c r="E130" s="55"/>
      <c r="F130" s="39" t="s">
        <v>1006</v>
      </c>
      <c r="G130" s="39" t="s">
        <v>675</v>
      </c>
      <c r="H130" s="39" t="s">
        <v>14</v>
      </c>
      <c r="I130" s="56"/>
      <c r="J130" s="59"/>
      <c r="K130" s="58">
        <v>61</v>
      </c>
      <c r="L130" s="39">
        <v>10</v>
      </c>
      <c r="M130" s="58">
        <f>Tableau13[[#This Row],[Nombre d''élèves visés]]+Tableau13[[#This Row],[Nombre d''employés visés]]</f>
        <v>71</v>
      </c>
      <c r="N130" s="58">
        <f t="shared" si="1"/>
        <v>355</v>
      </c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</row>
    <row r="131" spans="1:45" x14ac:dyDescent="0.35">
      <c r="A131" s="41">
        <v>693761</v>
      </c>
      <c r="B131" s="39" t="s">
        <v>1010</v>
      </c>
      <c r="C131" s="55" t="s">
        <v>1500</v>
      </c>
      <c r="D131" s="55"/>
      <c r="E131" s="55"/>
      <c r="F131" s="39" t="s">
        <v>1006</v>
      </c>
      <c r="G131" s="39" t="s">
        <v>675</v>
      </c>
      <c r="H131" s="39" t="s">
        <v>14</v>
      </c>
      <c r="I131" s="56"/>
      <c r="J131" s="59"/>
      <c r="K131" s="58" t="s">
        <v>1427</v>
      </c>
      <c r="L131" s="39" t="s">
        <v>1427</v>
      </c>
      <c r="M131" s="58"/>
      <c r="N131" s="58">
        <f t="shared" ref="N131:N182" si="2">M131*5</f>
        <v>0</v>
      </c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</row>
    <row r="132" spans="1:45" x14ac:dyDescent="0.35">
      <c r="A132" s="41">
        <v>693770</v>
      </c>
      <c r="B132" s="39" t="s">
        <v>1013</v>
      </c>
      <c r="C132" s="55" t="s">
        <v>1500</v>
      </c>
      <c r="D132" s="55"/>
      <c r="E132" s="55"/>
      <c r="F132" s="39" t="s">
        <v>1016</v>
      </c>
      <c r="G132" s="39" t="s">
        <v>1017</v>
      </c>
      <c r="H132" s="39" t="s">
        <v>14</v>
      </c>
      <c r="I132" s="56"/>
      <c r="J132" s="59"/>
      <c r="K132" s="58" t="s">
        <v>1427</v>
      </c>
      <c r="L132" s="39">
        <v>17</v>
      </c>
      <c r="M132" s="58">
        <f>Tableau13[[#This Row],[Nombre d''employés visés]]</f>
        <v>17</v>
      </c>
      <c r="N132" s="58">
        <f t="shared" si="2"/>
        <v>85</v>
      </c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</row>
    <row r="133" spans="1:45" x14ac:dyDescent="0.35">
      <c r="A133" s="41">
        <v>693771</v>
      </c>
      <c r="B133" s="39" t="s">
        <v>1013</v>
      </c>
      <c r="C133" s="55" t="s">
        <v>1500</v>
      </c>
      <c r="D133" s="55"/>
      <c r="E133" s="55"/>
      <c r="F133" s="39" t="s">
        <v>1016</v>
      </c>
      <c r="G133" s="39" t="s">
        <v>1017</v>
      </c>
      <c r="H133" s="39" t="s">
        <v>14</v>
      </c>
      <c r="I133" s="56"/>
      <c r="J133" s="59"/>
      <c r="K133" s="58" t="s">
        <v>1427</v>
      </c>
      <c r="L133" s="58" t="s">
        <v>1427</v>
      </c>
      <c r="M133" s="58"/>
      <c r="N133" s="58">
        <f t="shared" si="2"/>
        <v>0</v>
      </c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</row>
    <row r="134" spans="1:45" x14ac:dyDescent="0.35">
      <c r="A134" s="41">
        <v>693780</v>
      </c>
      <c r="B134" s="39" t="s">
        <v>1021</v>
      </c>
      <c r="C134" s="55"/>
      <c r="D134" s="55"/>
      <c r="E134" s="55"/>
      <c r="F134" s="39" t="s">
        <v>1024</v>
      </c>
      <c r="G134" s="39" t="s">
        <v>1025</v>
      </c>
      <c r="H134" s="39" t="s">
        <v>14</v>
      </c>
      <c r="I134" s="56"/>
      <c r="J134" s="59"/>
      <c r="K134" s="58" t="s">
        <v>1427</v>
      </c>
      <c r="L134" s="39">
        <v>4</v>
      </c>
      <c r="M134" s="58">
        <f>Tableau13[[#This Row],[Nombre d''employés visés]]</f>
        <v>4</v>
      </c>
      <c r="N134" s="58">
        <f t="shared" si="2"/>
        <v>20</v>
      </c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</row>
    <row r="135" spans="1:45" x14ac:dyDescent="0.35">
      <c r="A135" s="41">
        <v>693781</v>
      </c>
      <c r="B135" s="39" t="s">
        <v>1028</v>
      </c>
      <c r="C135" s="55"/>
      <c r="D135" s="55"/>
      <c r="E135" s="55"/>
      <c r="F135" s="39" t="s">
        <v>1024</v>
      </c>
      <c r="G135" s="39" t="s">
        <v>1025</v>
      </c>
      <c r="H135" s="39" t="s">
        <v>14</v>
      </c>
      <c r="I135" s="56"/>
      <c r="J135" s="59"/>
      <c r="K135" s="58" t="s">
        <v>1427</v>
      </c>
      <c r="L135" s="58" t="s">
        <v>1427</v>
      </c>
      <c r="M135" s="58"/>
      <c r="N135" s="58">
        <f t="shared" si="2"/>
        <v>0</v>
      </c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</row>
    <row r="136" spans="1:45" x14ac:dyDescent="0.35">
      <c r="A136" s="41">
        <v>693790</v>
      </c>
      <c r="B136" s="39" t="s">
        <v>1030</v>
      </c>
      <c r="C136" s="55" t="s">
        <v>1500</v>
      </c>
      <c r="D136" s="55"/>
      <c r="E136" s="55"/>
      <c r="F136" s="39" t="s">
        <v>1032</v>
      </c>
      <c r="G136" s="39" t="s">
        <v>1033</v>
      </c>
      <c r="H136" s="39" t="s">
        <v>14</v>
      </c>
      <c r="I136" s="56"/>
      <c r="J136" s="59"/>
      <c r="K136" s="58" t="s">
        <v>1427</v>
      </c>
      <c r="L136" s="39">
        <v>5</v>
      </c>
      <c r="M136" s="58">
        <f>Tableau13[[#This Row],[Nombre d''employés visés]]</f>
        <v>5</v>
      </c>
      <c r="N136" s="58">
        <f t="shared" si="2"/>
        <v>25</v>
      </c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</row>
    <row r="137" spans="1:45" x14ac:dyDescent="0.35">
      <c r="A137" s="41">
        <v>693791</v>
      </c>
      <c r="B137" s="39" t="s">
        <v>1030</v>
      </c>
      <c r="C137" s="55" t="s">
        <v>1500</v>
      </c>
      <c r="D137" s="55"/>
      <c r="E137" s="55"/>
      <c r="F137" s="39" t="s">
        <v>1032</v>
      </c>
      <c r="G137" s="39" t="s">
        <v>1033</v>
      </c>
      <c r="H137" s="39" t="s">
        <v>14</v>
      </c>
      <c r="I137" s="56"/>
      <c r="J137" s="59"/>
      <c r="K137" s="58" t="s">
        <v>1427</v>
      </c>
      <c r="L137" s="58" t="s">
        <v>1427</v>
      </c>
      <c r="M137" s="58"/>
      <c r="N137" s="58">
        <f t="shared" si="2"/>
        <v>0</v>
      </c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</row>
    <row r="138" spans="1:45" x14ac:dyDescent="0.35">
      <c r="A138" s="41">
        <v>693795</v>
      </c>
      <c r="B138" s="39" t="s">
        <v>1038</v>
      </c>
      <c r="C138" s="55"/>
      <c r="D138" s="55"/>
      <c r="E138" s="55"/>
      <c r="F138" s="39" t="s">
        <v>1040</v>
      </c>
      <c r="G138" s="39" t="s">
        <v>1041</v>
      </c>
      <c r="H138" s="39" t="s">
        <v>182</v>
      </c>
      <c r="I138" s="56"/>
      <c r="J138" s="59"/>
      <c r="K138" s="58" t="s">
        <v>1427</v>
      </c>
      <c r="L138" s="58" t="s">
        <v>1427</v>
      </c>
      <c r="M138" s="58"/>
      <c r="N138" s="58">
        <f t="shared" si="2"/>
        <v>0</v>
      </c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</row>
    <row r="139" spans="1:45" x14ac:dyDescent="0.35">
      <c r="A139" s="41">
        <v>693796</v>
      </c>
      <c r="B139" s="39" t="s">
        <v>1038</v>
      </c>
      <c r="C139" s="55"/>
      <c r="D139" s="55"/>
      <c r="E139" s="55"/>
      <c r="F139" s="39" t="s">
        <v>1045</v>
      </c>
      <c r="G139" s="39" t="s">
        <v>416</v>
      </c>
      <c r="H139" s="39" t="s">
        <v>182</v>
      </c>
      <c r="I139" s="56"/>
      <c r="J139" s="59"/>
      <c r="K139" s="58" t="s">
        <v>1427</v>
      </c>
      <c r="L139" s="58" t="s">
        <v>1427</v>
      </c>
      <c r="M139" s="58"/>
      <c r="N139" s="58">
        <f t="shared" si="2"/>
        <v>0</v>
      </c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</row>
    <row r="140" spans="1:45" x14ac:dyDescent="0.35">
      <c r="A140" s="41">
        <v>699600</v>
      </c>
      <c r="B140" s="39" t="s">
        <v>1046</v>
      </c>
      <c r="C140" s="55" t="s">
        <v>422</v>
      </c>
      <c r="D140" s="55"/>
      <c r="E140" s="55"/>
      <c r="F140" s="39" t="s">
        <v>1049</v>
      </c>
      <c r="G140" s="39" t="s">
        <v>1050</v>
      </c>
      <c r="H140" s="39" t="s">
        <v>178</v>
      </c>
      <c r="I140" s="56"/>
      <c r="J140" s="59"/>
      <c r="K140" s="58">
        <v>100</v>
      </c>
      <c r="L140" s="39" t="s">
        <v>1427</v>
      </c>
      <c r="M140" s="58">
        <f>Tableau13[[#This Row],[Nombre d''élèves visés]]</f>
        <v>100</v>
      </c>
      <c r="N140" s="58">
        <f t="shared" si="2"/>
        <v>500</v>
      </c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</row>
    <row r="141" spans="1:45" x14ac:dyDescent="0.35">
      <c r="A141" s="41">
        <v>719503</v>
      </c>
      <c r="B141" s="39" t="s">
        <v>1055</v>
      </c>
      <c r="C141" s="55" t="s">
        <v>1499</v>
      </c>
      <c r="D141" s="55"/>
      <c r="E141" s="55"/>
      <c r="F141" s="39" t="s">
        <v>1057</v>
      </c>
      <c r="G141" s="39" t="s">
        <v>416</v>
      </c>
      <c r="H141" s="39" t="s">
        <v>14</v>
      </c>
      <c r="I141" s="56"/>
      <c r="J141" s="59"/>
      <c r="K141" s="58">
        <v>60</v>
      </c>
      <c r="L141" s="39">
        <v>68</v>
      </c>
      <c r="M141" s="58">
        <f>Tableau13[[#This Row],[Nombre d''élèves visés]]+Tableau13[[#This Row],[Nombre d''employés visés]]</f>
        <v>128</v>
      </c>
      <c r="N141" s="58">
        <f t="shared" si="2"/>
        <v>640</v>
      </c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</row>
    <row r="142" spans="1:45" x14ac:dyDescent="0.35">
      <c r="A142" s="41">
        <v>719517</v>
      </c>
      <c r="B142" s="39" t="s">
        <v>1060</v>
      </c>
      <c r="C142" s="55"/>
      <c r="D142" s="55"/>
      <c r="E142" s="55"/>
      <c r="F142" s="39" t="s">
        <v>1062</v>
      </c>
      <c r="G142" s="39" t="s">
        <v>416</v>
      </c>
      <c r="H142" s="39" t="s">
        <v>14</v>
      </c>
      <c r="I142" s="56"/>
      <c r="J142" s="59"/>
      <c r="K142" s="58">
        <v>399</v>
      </c>
      <c r="L142" s="39" t="s">
        <v>1427</v>
      </c>
      <c r="M142" s="58">
        <f>Tableau13[[#This Row],[Nombre d''élèves visés]]</f>
        <v>399</v>
      </c>
      <c r="N142" s="58">
        <f t="shared" si="2"/>
        <v>1995</v>
      </c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</row>
    <row r="143" spans="1:45" x14ac:dyDescent="0.35">
      <c r="A143" s="41">
        <v>747747</v>
      </c>
      <c r="B143" s="39" t="s">
        <v>1065</v>
      </c>
      <c r="C143" s="55" t="s">
        <v>1500</v>
      </c>
      <c r="D143" s="55"/>
      <c r="E143" s="55"/>
      <c r="F143" s="39" t="s">
        <v>1066</v>
      </c>
      <c r="G143" s="39" t="s">
        <v>416</v>
      </c>
      <c r="H143" s="39" t="s">
        <v>14</v>
      </c>
      <c r="I143" s="56"/>
      <c r="J143" s="59"/>
      <c r="K143" s="58">
        <v>1330</v>
      </c>
      <c r="L143" s="39">
        <v>286</v>
      </c>
      <c r="M143" s="58">
        <f>Tableau13[[#This Row],[Nombre d''élèves visés]]+Tableau13[[#This Row],[Nombre d''employés visés]]</f>
        <v>1616</v>
      </c>
      <c r="N143" s="58">
        <f t="shared" si="2"/>
        <v>8080</v>
      </c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39"/>
      <c r="AO143" s="39"/>
      <c r="AP143" s="39"/>
      <c r="AQ143" s="39"/>
      <c r="AR143" s="39"/>
      <c r="AS143" s="39"/>
    </row>
    <row r="144" spans="1:45" x14ac:dyDescent="0.35">
      <c r="A144" s="41">
        <v>748548</v>
      </c>
      <c r="B144" s="39" t="s">
        <v>1069</v>
      </c>
      <c r="C144" s="55"/>
      <c r="D144" s="55"/>
      <c r="E144" s="55"/>
      <c r="F144" s="39" t="s">
        <v>1072</v>
      </c>
      <c r="G144" s="39" t="s">
        <v>416</v>
      </c>
      <c r="H144" s="39" t="s">
        <v>14</v>
      </c>
      <c r="I144" s="56"/>
      <c r="J144" s="59"/>
      <c r="K144" s="58" t="s">
        <v>1427</v>
      </c>
      <c r="L144" s="39" t="s">
        <v>1427</v>
      </c>
      <c r="M144" s="58"/>
      <c r="N144" s="58">
        <f t="shared" si="2"/>
        <v>0</v>
      </c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</row>
    <row r="145" spans="1:45" x14ac:dyDescent="0.35">
      <c r="A145" s="45">
        <v>748561</v>
      </c>
      <c r="B145" s="39" t="s">
        <v>1075</v>
      </c>
      <c r="C145" s="55"/>
      <c r="D145" s="55"/>
      <c r="E145" s="55"/>
      <c r="F145" s="39" t="s">
        <v>1079</v>
      </c>
      <c r="G145" s="39" t="s">
        <v>416</v>
      </c>
      <c r="H145" s="39" t="s">
        <v>14</v>
      </c>
      <c r="I145" s="56"/>
      <c r="J145" s="59"/>
      <c r="K145" s="58" t="s">
        <v>1427</v>
      </c>
      <c r="L145" s="58" t="s">
        <v>1427</v>
      </c>
      <c r="M145" s="58"/>
      <c r="N145" s="58">
        <f t="shared" si="2"/>
        <v>0</v>
      </c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39"/>
      <c r="AO145" s="39"/>
      <c r="AP145" s="39"/>
      <c r="AQ145" s="39"/>
      <c r="AR145" s="39"/>
      <c r="AS145" s="39"/>
    </row>
    <row r="146" spans="1:45" x14ac:dyDescent="0.35">
      <c r="A146" s="41">
        <v>748720</v>
      </c>
      <c r="B146" s="39" t="s">
        <v>1082</v>
      </c>
      <c r="C146" s="55" t="s">
        <v>1500</v>
      </c>
      <c r="D146" s="55"/>
      <c r="E146" s="55"/>
      <c r="F146" s="39" t="s">
        <v>523</v>
      </c>
      <c r="G146" s="39" t="s">
        <v>416</v>
      </c>
      <c r="H146" s="39" t="s">
        <v>14</v>
      </c>
      <c r="I146" s="56"/>
      <c r="J146" s="59"/>
      <c r="K146" s="58" t="s">
        <v>1427</v>
      </c>
      <c r="L146" s="58" t="s">
        <v>1427</v>
      </c>
      <c r="M146" s="58"/>
      <c r="N146" s="58">
        <f t="shared" si="2"/>
        <v>0</v>
      </c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</row>
    <row r="147" spans="1:45" x14ac:dyDescent="0.35">
      <c r="A147" s="41">
        <v>748738</v>
      </c>
      <c r="B147" s="39" t="s">
        <v>1088</v>
      </c>
      <c r="C147" s="55"/>
      <c r="D147" s="55"/>
      <c r="E147" s="55"/>
      <c r="F147" s="39" t="s">
        <v>1090</v>
      </c>
      <c r="G147" s="39" t="s">
        <v>416</v>
      </c>
      <c r="H147" s="39" t="s">
        <v>14</v>
      </c>
      <c r="I147" s="56"/>
      <c r="J147" s="59"/>
      <c r="K147" s="58">
        <v>198</v>
      </c>
      <c r="L147" s="58" t="s">
        <v>1427</v>
      </c>
      <c r="M147" s="58">
        <f>Tableau13[[#This Row],[Nombre d''élèves visés]]</f>
        <v>198</v>
      </c>
      <c r="N147" s="58">
        <f t="shared" si="2"/>
        <v>990</v>
      </c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</row>
    <row r="148" spans="1:45" x14ac:dyDescent="0.35">
      <c r="A148" s="41">
        <v>748937</v>
      </c>
      <c r="B148" s="39" t="s">
        <v>1092</v>
      </c>
      <c r="C148" s="55" t="s">
        <v>1499</v>
      </c>
      <c r="D148" s="55"/>
      <c r="E148" s="55"/>
      <c r="F148" s="39" t="s">
        <v>1095</v>
      </c>
      <c r="G148" s="39" t="s">
        <v>416</v>
      </c>
      <c r="H148" s="39" t="s">
        <v>14</v>
      </c>
      <c r="I148" s="56"/>
      <c r="J148" s="59"/>
      <c r="K148" s="58">
        <v>109</v>
      </c>
      <c r="L148" s="58" t="s">
        <v>1427</v>
      </c>
      <c r="M148" s="58">
        <f>Tableau13[[#This Row],[Nombre d''élèves visés]]</f>
        <v>109</v>
      </c>
      <c r="N148" s="58">
        <f t="shared" si="2"/>
        <v>545</v>
      </c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39"/>
      <c r="AO148" s="39"/>
      <c r="AP148" s="39"/>
      <c r="AQ148" s="39"/>
      <c r="AR148" s="39"/>
      <c r="AS148" s="39"/>
    </row>
    <row r="149" spans="1:45" x14ac:dyDescent="0.35">
      <c r="A149" s="41">
        <v>749547</v>
      </c>
      <c r="B149" s="39" t="s">
        <v>685</v>
      </c>
      <c r="C149" s="55" t="s">
        <v>1499</v>
      </c>
      <c r="D149" s="55"/>
      <c r="E149" s="55"/>
      <c r="F149" s="39" t="s">
        <v>1099</v>
      </c>
      <c r="G149" s="39" t="s">
        <v>416</v>
      </c>
      <c r="H149" s="39" t="s">
        <v>14</v>
      </c>
      <c r="I149" s="56"/>
      <c r="J149" s="59"/>
      <c r="K149" s="58">
        <v>1330</v>
      </c>
      <c r="L149" s="58" t="s">
        <v>1427</v>
      </c>
      <c r="M149" s="58">
        <f>Tableau13[[#This Row],[Nombre d''élèves visés]]</f>
        <v>1330</v>
      </c>
      <c r="N149" s="58">
        <f t="shared" si="2"/>
        <v>6650</v>
      </c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39"/>
      <c r="AO149" s="39"/>
      <c r="AP149" s="39"/>
      <c r="AQ149" s="39"/>
      <c r="AR149" s="39"/>
      <c r="AS149" s="39"/>
    </row>
    <row r="150" spans="1:45" x14ac:dyDescent="0.35">
      <c r="A150" s="41">
        <v>749548</v>
      </c>
      <c r="B150" s="39" t="s">
        <v>1069</v>
      </c>
      <c r="C150" s="55" t="s">
        <v>1499</v>
      </c>
      <c r="D150" s="55"/>
      <c r="E150" s="55"/>
      <c r="F150" s="39" t="s">
        <v>1072</v>
      </c>
      <c r="G150" s="39" t="s">
        <v>1102</v>
      </c>
      <c r="H150" s="39" t="s">
        <v>14</v>
      </c>
      <c r="I150" s="56"/>
      <c r="J150" s="59"/>
      <c r="K150" s="58">
        <v>3681</v>
      </c>
      <c r="L150" s="39">
        <v>380</v>
      </c>
      <c r="M150" s="58">
        <f>Tableau13[[#This Row],[Nombre d''élèves visés]]+Tableau13[[#This Row],[Nombre d''employés visés]]</f>
        <v>4061</v>
      </c>
      <c r="N150" s="58">
        <f t="shared" si="2"/>
        <v>20305</v>
      </c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39"/>
      <c r="AO150" s="39"/>
      <c r="AP150" s="39"/>
      <c r="AQ150" s="39"/>
      <c r="AR150" s="39"/>
      <c r="AS150" s="39"/>
    </row>
    <row r="151" spans="1:45" x14ac:dyDescent="0.35">
      <c r="A151" s="41">
        <v>749550</v>
      </c>
      <c r="B151" s="39" t="s">
        <v>1104</v>
      </c>
      <c r="C151" s="55" t="s">
        <v>1499</v>
      </c>
      <c r="D151" s="55"/>
      <c r="E151" s="55"/>
      <c r="F151" s="39" t="s">
        <v>1106</v>
      </c>
      <c r="G151" s="39" t="s">
        <v>416</v>
      </c>
      <c r="H151" s="39" t="s">
        <v>14</v>
      </c>
      <c r="I151" s="56"/>
      <c r="J151" s="59"/>
      <c r="K151" s="58" t="s">
        <v>1427</v>
      </c>
      <c r="L151" s="39" t="s">
        <v>1427</v>
      </c>
      <c r="M151" s="58"/>
      <c r="N151" s="58">
        <f t="shared" si="2"/>
        <v>0</v>
      </c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39"/>
      <c r="AO151" s="39"/>
      <c r="AP151" s="39"/>
      <c r="AQ151" s="39"/>
      <c r="AR151" s="39"/>
      <c r="AS151" s="39"/>
    </row>
    <row r="152" spans="1:45" x14ac:dyDescent="0.35">
      <c r="A152" s="41">
        <v>749553</v>
      </c>
      <c r="B152" s="39" t="s">
        <v>1108</v>
      </c>
      <c r="C152" s="55" t="s">
        <v>1500</v>
      </c>
      <c r="D152" s="55"/>
      <c r="E152" s="55"/>
      <c r="F152" s="39" t="s">
        <v>994</v>
      </c>
      <c r="G152" s="39" t="s">
        <v>416</v>
      </c>
      <c r="H152" s="39" t="s">
        <v>14</v>
      </c>
      <c r="I152" s="56"/>
      <c r="J152" s="59"/>
      <c r="K152" s="58">
        <v>53</v>
      </c>
      <c r="L152" s="39">
        <v>15</v>
      </c>
      <c r="M152" s="58">
        <f>Tableau13[[#This Row],[Nombre d''élèves visés]]+Tableau13[[#This Row],[Nombre d''employés visés]]</f>
        <v>68</v>
      </c>
      <c r="N152" s="58">
        <f t="shared" si="2"/>
        <v>340</v>
      </c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39"/>
      <c r="AO152" s="39"/>
      <c r="AP152" s="39"/>
      <c r="AQ152" s="39"/>
      <c r="AR152" s="39"/>
      <c r="AS152" s="39"/>
    </row>
    <row r="153" spans="1:45" x14ac:dyDescent="0.35">
      <c r="A153" s="41">
        <v>749554</v>
      </c>
      <c r="B153" s="39" t="s">
        <v>1111</v>
      </c>
      <c r="C153" s="55" t="s">
        <v>1500</v>
      </c>
      <c r="D153" s="55"/>
      <c r="E153" s="55"/>
      <c r="F153" s="39" t="s">
        <v>1113</v>
      </c>
      <c r="G153" s="39" t="s">
        <v>1114</v>
      </c>
      <c r="H153" s="39" t="s">
        <v>14</v>
      </c>
      <c r="I153" s="56"/>
      <c r="J153" s="59"/>
      <c r="K153" s="58" t="s">
        <v>1427</v>
      </c>
      <c r="L153" s="39" t="s">
        <v>1427</v>
      </c>
      <c r="M153" s="58"/>
      <c r="N153" s="58">
        <f t="shared" si="2"/>
        <v>0</v>
      </c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39"/>
      <c r="AO153" s="39"/>
      <c r="AP153" s="39"/>
      <c r="AQ153" s="39"/>
      <c r="AR153" s="39"/>
      <c r="AS153" s="39"/>
    </row>
    <row r="154" spans="1:45" x14ac:dyDescent="0.35">
      <c r="A154" s="41">
        <v>749556</v>
      </c>
      <c r="B154" s="39" t="s">
        <v>1117</v>
      </c>
      <c r="C154" s="55" t="s">
        <v>1499</v>
      </c>
      <c r="D154" s="55"/>
      <c r="E154" s="55"/>
      <c r="F154" s="39" t="s">
        <v>1119</v>
      </c>
      <c r="G154" s="39" t="s">
        <v>416</v>
      </c>
      <c r="H154" s="39" t="s">
        <v>14</v>
      </c>
      <c r="I154" s="56"/>
      <c r="J154" s="59"/>
      <c r="K154" s="58">
        <v>1729</v>
      </c>
      <c r="L154" s="39" t="s">
        <v>1427</v>
      </c>
      <c r="M154" s="58">
        <f>Tableau13[[#This Row],[Nombre d''élèves visés]]</f>
        <v>1729</v>
      </c>
      <c r="N154" s="58">
        <f t="shared" si="2"/>
        <v>8645</v>
      </c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39"/>
      <c r="AO154" s="39"/>
      <c r="AP154" s="39"/>
      <c r="AQ154" s="39"/>
      <c r="AR154" s="39"/>
      <c r="AS154" s="39"/>
    </row>
    <row r="155" spans="1:45" x14ac:dyDescent="0.35">
      <c r="A155" s="41">
        <v>749557</v>
      </c>
      <c r="B155" s="39" t="s">
        <v>1122</v>
      </c>
      <c r="C155" s="55"/>
      <c r="D155" s="55"/>
      <c r="E155" s="55"/>
      <c r="F155" s="39" t="s">
        <v>1124</v>
      </c>
      <c r="G155" s="39" t="s">
        <v>416</v>
      </c>
      <c r="H155" s="39" t="s">
        <v>14</v>
      </c>
      <c r="I155" s="56"/>
      <c r="J155" s="59"/>
      <c r="K155" s="58">
        <v>277</v>
      </c>
      <c r="L155" s="39" t="s">
        <v>1427</v>
      </c>
      <c r="M155" s="58">
        <f>Tableau13[[#This Row],[Nombre d''élèves visés]]</f>
        <v>277</v>
      </c>
      <c r="N155" s="58">
        <f t="shared" si="2"/>
        <v>1385</v>
      </c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39"/>
      <c r="AP155" s="39"/>
      <c r="AQ155" s="39"/>
      <c r="AR155" s="39"/>
      <c r="AS155" s="39"/>
    </row>
    <row r="156" spans="1:45" x14ac:dyDescent="0.35">
      <c r="A156" s="41">
        <v>749561</v>
      </c>
      <c r="B156" s="39" t="s">
        <v>1077</v>
      </c>
      <c r="C156" s="55" t="s">
        <v>1499</v>
      </c>
      <c r="D156" s="55"/>
      <c r="E156" s="55"/>
      <c r="F156" s="39" t="s">
        <v>1079</v>
      </c>
      <c r="G156" s="39" t="s">
        <v>416</v>
      </c>
      <c r="H156" s="39" t="s">
        <v>14</v>
      </c>
      <c r="I156" s="56"/>
      <c r="J156" s="59"/>
      <c r="K156" s="58">
        <v>341</v>
      </c>
      <c r="L156" s="39">
        <v>41</v>
      </c>
      <c r="M156" s="58">
        <f>Tableau13[[#This Row],[Nombre d''élèves visés]]+Tableau13[[#This Row],[Nombre d''employés visés]]</f>
        <v>382</v>
      </c>
      <c r="N156" s="58">
        <f t="shared" si="2"/>
        <v>1910</v>
      </c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39"/>
      <c r="AO156" s="39"/>
      <c r="AP156" s="39"/>
      <c r="AQ156" s="39"/>
      <c r="AR156" s="39"/>
      <c r="AS156" s="39"/>
    </row>
    <row r="157" spans="1:45" x14ac:dyDescent="0.35">
      <c r="A157" s="41">
        <v>749572</v>
      </c>
      <c r="B157" s="39" t="s">
        <v>1128</v>
      </c>
      <c r="C157" s="55" t="s">
        <v>422</v>
      </c>
      <c r="D157" s="55"/>
      <c r="E157" s="55"/>
      <c r="F157" s="39" t="s">
        <v>1130</v>
      </c>
      <c r="G157" s="39" t="s">
        <v>416</v>
      </c>
      <c r="H157" s="39" t="s">
        <v>14</v>
      </c>
      <c r="I157" s="56"/>
      <c r="J157" s="59"/>
      <c r="K157" s="58">
        <v>61</v>
      </c>
      <c r="L157" s="39">
        <v>88</v>
      </c>
      <c r="M157" s="58">
        <f>Tableau13[[#This Row],[Nombre d''élèves visés]]+Tableau13[[#This Row],[Nombre d''employés visés]]</f>
        <v>149</v>
      </c>
      <c r="N157" s="58">
        <f t="shared" si="2"/>
        <v>745</v>
      </c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  <c r="AM157" s="39"/>
      <c r="AN157" s="39"/>
      <c r="AO157" s="39"/>
      <c r="AP157" s="39"/>
      <c r="AQ157" s="39"/>
      <c r="AR157" s="39"/>
      <c r="AS157" s="39"/>
    </row>
    <row r="158" spans="1:45" x14ac:dyDescent="0.35">
      <c r="A158" s="41">
        <v>749648</v>
      </c>
      <c r="B158" s="39" t="s">
        <v>1069</v>
      </c>
      <c r="C158" s="55" t="s">
        <v>1499</v>
      </c>
      <c r="D158" s="55"/>
      <c r="E158" s="55"/>
      <c r="F158" s="39" t="s">
        <v>1134</v>
      </c>
      <c r="G158" s="39" t="s">
        <v>416</v>
      </c>
      <c r="H158" s="39" t="s">
        <v>34</v>
      </c>
      <c r="I158" s="56"/>
      <c r="J158" s="59"/>
      <c r="K158" s="58" t="s">
        <v>1427</v>
      </c>
      <c r="L158" s="39" t="s">
        <v>1427</v>
      </c>
      <c r="M158" s="58"/>
      <c r="N158" s="58">
        <f t="shared" si="2"/>
        <v>0</v>
      </c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  <c r="AP158" s="39"/>
      <c r="AQ158" s="39"/>
      <c r="AR158" s="39"/>
      <c r="AS158" s="39"/>
    </row>
    <row r="159" spans="1:45" x14ac:dyDescent="0.35">
      <c r="A159" s="46">
        <v>749649</v>
      </c>
      <c r="B159" s="39" t="s">
        <v>1137</v>
      </c>
      <c r="C159" s="55" t="s">
        <v>1499</v>
      </c>
      <c r="D159" s="55"/>
      <c r="E159" s="55"/>
      <c r="F159" s="39" t="s">
        <v>1134</v>
      </c>
      <c r="G159" s="39" t="s">
        <v>416</v>
      </c>
      <c r="H159" s="39" t="s">
        <v>34</v>
      </c>
      <c r="I159" s="56"/>
      <c r="J159" s="59"/>
      <c r="K159" s="58" t="s">
        <v>1427</v>
      </c>
      <c r="L159" s="39" t="s">
        <v>1427</v>
      </c>
      <c r="M159" s="58"/>
      <c r="N159" s="58">
        <f t="shared" si="2"/>
        <v>0</v>
      </c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39"/>
      <c r="AP159" s="39"/>
      <c r="AQ159" s="39"/>
      <c r="AR159" s="39"/>
      <c r="AS159" s="39"/>
    </row>
    <row r="160" spans="1:45" x14ac:dyDescent="0.35">
      <c r="A160" s="46">
        <v>749655</v>
      </c>
      <c r="B160" s="39" t="s">
        <v>1140</v>
      </c>
      <c r="C160" s="55" t="s">
        <v>422</v>
      </c>
      <c r="D160" s="55"/>
      <c r="E160" s="55"/>
      <c r="F160" s="39" t="s">
        <v>1143</v>
      </c>
      <c r="G160" s="39" t="s">
        <v>416</v>
      </c>
      <c r="H160" s="39" t="s">
        <v>14</v>
      </c>
      <c r="I160" s="56"/>
      <c r="J160" s="59"/>
      <c r="K160" s="58">
        <v>453</v>
      </c>
      <c r="L160" s="39">
        <v>386</v>
      </c>
      <c r="M160" s="58">
        <f>Tableau13[[#This Row],[Nombre d''élèves visés]]+Tableau13[[#This Row],[Nombre d''employés visés]]</f>
        <v>839</v>
      </c>
      <c r="N160" s="58">
        <f t="shared" si="2"/>
        <v>4195</v>
      </c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</row>
    <row r="161" spans="1:45" x14ac:dyDescent="0.35">
      <c r="A161" s="47">
        <v>749672</v>
      </c>
      <c r="B161" s="39" t="s">
        <v>1146</v>
      </c>
      <c r="C161" s="55" t="s">
        <v>1500</v>
      </c>
      <c r="D161" s="55"/>
      <c r="E161" s="55"/>
      <c r="F161" s="39" t="s">
        <v>1148</v>
      </c>
      <c r="G161" s="39" t="s">
        <v>416</v>
      </c>
      <c r="H161" s="39" t="s">
        <v>14</v>
      </c>
      <c r="I161" s="56"/>
      <c r="J161" s="59"/>
      <c r="K161" s="58" t="s">
        <v>1427</v>
      </c>
      <c r="L161" s="39">
        <v>68</v>
      </c>
      <c r="M161" s="58">
        <f>Tableau13[[#This Row],[Nombre d''employés visés]]</f>
        <v>68</v>
      </c>
      <c r="N161" s="58">
        <f t="shared" si="2"/>
        <v>340</v>
      </c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39"/>
      <c r="AP161" s="39"/>
      <c r="AQ161" s="39"/>
      <c r="AR161" s="39"/>
      <c r="AS161" s="39"/>
    </row>
    <row r="162" spans="1:45" x14ac:dyDescent="0.35">
      <c r="A162" s="40">
        <v>749673</v>
      </c>
      <c r="B162" s="39" t="s">
        <v>1146</v>
      </c>
      <c r="C162" s="55" t="s">
        <v>1500</v>
      </c>
      <c r="D162" s="55"/>
      <c r="E162" s="55"/>
      <c r="F162" s="39" t="s">
        <v>1151</v>
      </c>
      <c r="G162" s="39" t="s">
        <v>416</v>
      </c>
      <c r="H162" s="39" t="s">
        <v>14</v>
      </c>
      <c r="I162" s="56"/>
      <c r="J162" s="59"/>
      <c r="K162" s="58" t="s">
        <v>1427</v>
      </c>
      <c r="L162" s="39" t="s">
        <v>1427</v>
      </c>
      <c r="M162" s="58"/>
      <c r="N162" s="58">
        <f t="shared" si="2"/>
        <v>0</v>
      </c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39"/>
      <c r="AO162" s="39"/>
      <c r="AP162" s="39"/>
      <c r="AQ162" s="39"/>
      <c r="AR162" s="39"/>
      <c r="AS162" s="39"/>
    </row>
    <row r="163" spans="1:45" x14ac:dyDescent="0.35">
      <c r="A163" s="40">
        <v>749674</v>
      </c>
      <c r="B163" s="39" t="s">
        <v>1146</v>
      </c>
      <c r="C163" s="55" t="s">
        <v>1500</v>
      </c>
      <c r="D163" s="55"/>
      <c r="E163" s="55"/>
      <c r="F163" s="39" t="s">
        <v>1153</v>
      </c>
      <c r="G163" s="39" t="s">
        <v>416</v>
      </c>
      <c r="H163" s="39" t="s">
        <v>14</v>
      </c>
      <c r="I163" s="56"/>
      <c r="J163" s="59"/>
      <c r="K163" s="58" t="s">
        <v>1427</v>
      </c>
      <c r="L163" s="39" t="s">
        <v>1427</v>
      </c>
      <c r="M163" s="58"/>
      <c r="N163" s="58">
        <f t="shared" si="2"/>
        <v>0</v>
      </c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39"/>
      <c r="AP163" s="39"/>
      <c r="AQ163" s="39"/>
      <c r="AR163" s="39"/>
      <c r="AS163" s="39"/>
    </row>
    <row r="164" spans="1:45" x14ac:dyDescent="0.35">
      <c r="A164" s="40">
        <v>749691</v>
      </c>
      <c r="B164" s="39" t="s">
        <v>1155</v>
      </c>
      <c r="C164" s="55" t="s">
        <v>422</v>
      </c>
      <c r="D164" s="55"/>
      <c r="E164" s="55"/>
      <c r="F164" s="39" t="s">
        <v>1156</v>
      </c>
      <c r="G164" s="39" t="s">
        <v>416</v>
      </c>
      <c r="H164" s="39" t="s">
        <v>14</v>
      </c>
      <c r="I164" s="56"/>
      <c r="J164" s="59"/>
      <c r="K164" s="58" t="s">
        <v>1427</v>
      </c>
      <c r="L164" s="58" t="s">
        <v>1427</v>
      </c>
      <c r="M164" s="58"/>
      <c r="N164" s="58">
        <f t="shared" si="2"/>
        <v>0</v>
      </c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39"/>
      <c r="AP164" s="39"/>
      <c r="AQ164" s="39"/>
      <c r="AR164" s="39"/>
      <c r="AS164" s="39"/>
    </row>
    <row r="165" spans="1:45" x14ac:dyDescent="0.35">
      <c r="A165" s="40">
        <v>749701</v>
      </c>
      <c r="B165" s="39" t="s">
        <v>1157</v>
      </c>
      <c r="C165" s="55" t="s">
        <v>1499</v>
      </c>
      <c r="D165" s="55"/>
      <c r="E165" s="55"/>
      <c r="F165" s="39" t="s">
        <v>1159</v>
      </c>
      <c r="G165" s="39" t="s">
        <v>416</v>
      </c>
      <c r="H165" s="39" t="s">
        <v>14</v>
      </c>
      <c r="I165" s="56"/>
      <c r="J165" s="59"/>
      <c r="K165" s="58">
        <v>46</v>
      </c>
      <c r="L165" s="58" t="s">
        <v>1427</v>
      </c>
      <c r="M165" s="58">
        <f>Tableau13[[#This Row],[Nombre d''élèves visés]]</f>
        <v>46</v>
      </c>
      <c r="N165" s="58">
        <f t="shared" si="2"/>
        <v>230</v>
      </c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  <c r="AP165" s="39"/>
      <c r="AQ165" s="39"/>
      <c r="AR165" s="39"/>
      <c r="AS165" s="39"/>
    </row>
    <row r="166" spans="1:45" x14ac:dyDescent="0.35">
      <c r="A166" s="41">
        <v>749712</v>
      </c>
      <c r="B166" s="39" t="s">
        <v>1163</v>
      </c>
      <c r="C166" s="55" t="s">
        <v>1499</v>
      </c>
      <c r="D166" s="55"/>
      <c r="E166" s="55"/>
      <c r="F166" s="39" t="s">
        <v>1165</v>
      </c>
      <c r="G166" s="39" t="s">
        <v>416</v>
      </c>
      <c r="H166" s="39" t="s">
        <v>342</v>
      </c>
      <c r="I166" s="56"/>
      <c r="J166" s="59"/>
      <c r="K166" s="58">
        <v>2027</v>
      </c>
      <c r="L166" s="39">
        <v>276</v>
      </c>
      <c r="M166" s="58">
        <f>Tableau13[[#This Row],[Nombre d''élèves visés]]+Tableau13[[#This Row],[Nombre d''employés visés]]</f>
        <v>2303</v>
      </c>
      <c r="N166" s="58">
        <f t="shared" si="2"/>
        <v>11515</v>
      </c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</row>
    <row r="167" spans="1:45" x14ac:dyDescent="0.35">
      <c r="A167" s="40">
        <v>749720</v>
      </c>
      <c r="B167" s="39" t="s">
        <v>1084</v>
      </c>
      <c r="C167" s="55"/>
      <c r="D167" s="55"/>
      <c r="E167" s="55"/>
      <c r="F167" s="39" t="s">
        <v>523</v>
      </c>
      <c r="G167" s="39" t="s">
        <v>416</v>
      </c>
      <c r="H167" s="39" t="s">
        <v>14</v>
      </c>
      <c r="I167" s="56"/>
      <c r="J167" s="59"/>
      <c r="K167" s="58" t="s">
        <v>1427</v>
      </c>
      <c r="L167" s="39">
        <v>19</v>
      </c>
      <c r="M167" s="58">
        <f>Tableau13[[#This Row],[Nombre d''employés visés]]</f>
        <v>19</v>
      </c>
      <c r="N167" s="58">
        <f t="shared" si="2"/>
        <v>95</v>
      </c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</row>
    <row r="168" spans="1:45" x14ac:dyDescent="0.35">
      <c r="A168" s="41">
        <v>749721</v>
      </c>
      <c r="B168" s="39" t="s">
        <v>1084</v>
      </c>
      <c r="C168" s="55"/>
      <c r="D168" s="55"/>
      <c r="E168" s="55"/>
      <c r="F168" s="39" t="s">
        <v>518</v>
      </c>
      <c r="G168" s="39" t="s">
        <v>416</v>
      </c>
      <c r="H168" s="39" t="s">
        <v>182</v>
      </c>
      <c r="I168" s="56"/>
      <c r="J168" s="59"/>
      <c r="K168" s="58" t="s">
        <v>1427</v>
      </c>
      <c r="L168" s="39" t="s">
        <v>1427</v>
      </c>
      <c r="M168" s="58"/>
      <c r="N168" s="58">
        <f t="shared" si="2"/>
        <v>0</v>
      </c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39"/>
      <c r="AP168" s="39"/>
      <c r="AQ168" s="39"/>
      <c r="AR168" s="39"/>
      <c r="AS168" s="39"/>
    </row>
    <row r="169" spans="1:45" x14ac:dyDescent="0.35">
      <c r="A169" s="40">
        <v>749730</v>
      </c>
      <c r="B169" s="39" t="s">
        <v>1170</v>
      </c>
      <c r="C169" s="55" t="s">
        <v>1499</v>
      </c>
      <c r="D169" s="55"/>
      <c r="E169" s="55"/>
      <c r="F169" s="39" t="s">
        <v>1172</v>
      </c>
      <c r="G169" s="39" t="s">
        <v>416</v>
      </c>
      <c r="H169" s="39" t="s">
        <v>342</v>
      </c>
      <c r="I169" s="56"/>
      <c r="J169" s="59"/>
      <c r="K169" s="58" t="s">
        <v>1427</v>
      </c>
      <c r="L169" s="39" t="s">
        <v>1427</v>
      </c>
      <c r="M169" s="58"/>
      <c r="N169" s="58">
        <f t="shared" si="2"/>
        <v>0</v>
      </c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  <c r="AP169" s="39"/>
      <c r="AQ169" s="39"/>
      <c r="AR169" s="39"/>
      <c r="AS169" s="39"/>
    </row>
    <row r="170" spans="1:45" x14ac:dyDescent="0.35">
      <c r="A170" s="42">
        <v>749738</v>
      </c>
      <c r="B170" s="39" t="s">
        <v>953</v>
      </c>
      <c r="C170" s="55"/>
      <c r="D170" s="55"/>
      <c r="E170" s="55"/>
      <c r="F170" s="39" t="s">
        <v>1090</v>
      </c>
      <c r="G170" s="39" t="s">
        <v>416</v>
      </c>
      <c r="H170" s="39" t="s">
        <v>14</v>
      </c>
      <c r="I170" s="56"/>
      <c r="J170" s="59"/>
      <c r="K170" s="58">
        <v>172</v>
      </c>
      <c r="L170" s="39">
        <v>35</v>
      </c>
      <c r="M170" s="58">
        <f>Tableau13[[#This Row],[Nombre d''élèves visés]]+Tableau13[[#This Row],[Nombre d''employés visés]]</f>
        <v>207</v>
      </c>
      <c r="N170" s="58">
        <f t="shared" si="2"/>
        <v>1035</v>
      </c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  <c r="AP170" s="39"/>
      <c r="AQ170" s="39"/>
      <c r="AR170" s="39"/>
      <c r="AS170" s="39"/>
    </row>
    <row r="171" spans="1:45" x14ac:dyDescent="0.35">
      <c r="A171" s="40">
        <v>749747</v>
      </c>
      <c r="B171" s="39" t="s">
        <v>504</v>
      </c>
      <c r="C171" s="55" t="s">
        <v>1500</v>
      </c>
      <c r="D171" s="55"/>
      <c r="E171" s="55"/>
      <c r="F171" s="39" t="s">
        <v>1066</v>
      </c>
      <c r="G171" s="39" t="s">
        <v>416</v>
      </c>
      <c r="H171" s="39" t="s">
        <v>14</v>
      </c>
      <c r="I171" s="56"/>
      <c r="J171" s="59"/>
      <c r="K171" s="58">
        <v>3</v>
      </c>
      <c r="L171" s="39">
        <v>274</v>
      </c>
      <c r="M171" s="58">
        <f>Tableau13[[#This Row],[Nombre d''élèves visés]]+Tableau13[[#This Row],[Nombre d''employés visés]]</f>
        <v>277</v>
      </c>
      <c r="N171" s="58">
        <f t="shared" si="2"/>
        <v>1385</v>
      </c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  <c r="AP171" s="39"/>
      <c r="AQ171" s="39"/>
      <c r="AR171" s="39"/>
      <c r="AS171" s="39"/>
    </row>
    <row r="172" spans="1:45" x14ac:dyDescent="0.35">
      <c r="A172" s="40">
        <v>749751</v>
      </c>
      <c r="B172" s="39" t="s">
        <v>1178</v>
      </c>
      <c r="C172" s="55" t="s">
        <v>1500</v>
      </c>
      <c r="D172" s="55"/>
      <c r="E172" s="55"/>
      <c r="F172" s="39" t="s">
        <v>1180</v>
      </c>
      <c r="G172" s="39" t="s">
        <v>416</v>
      </c>
      <c r="H172" s="39" t="s">
        <v>14</v>
      </c>
      <c r="I172" s="56"/>
      <c r="J172" s="59"/>
      <c r="K172" s="58">
        <v>7</v>
      </c>
      <c r="L172" s="39">
        <v>44</v>
      </c>
      <c r="M172" s="58">
        <f>Tableau13[[#This Row],[Nombre d''élèves visés]]+Tableau13[[#This Row],[Nombre d''employés visés]]</f>
        <v>51</v>
      </c>
      <c r="N172" s="58">
        <f t="shared" si="2"/>
        <v>255</v>
      </c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  <c r="AP172" s="39"/>
      <c r="AQ172" s="39"/>
      <c r="AR172" s="39"/>
      <c r="AS172" s="39"/>
    </row>
    <row r="173" spans="1:45" x14ac:dyDescent="0.35">
      <c r="A173" s="40">
        <v>749756</v>
      </c>
      <c r="B173" s="39" t="s">
        <v>1182</v>
      </c>
      <c r="C173" s="55" t="s">
        <v>1500</v>
      </c>
      <c r="D173" s="55"/>
      <c r="E173" s="55"/>
      <c r="F173" s="39" t="s">
        <v>1185</v>
      </c>
      <c r="G173" s="39" t="s">
        <v>416</v>
      </c>
      <c r="H173" s="39" t="s">
        <v>14</v>
      </c>
      <c r="I173" s="56"/>
      <c r="J173" s="59"/>
      <c r="K173" s="58" t="s">
        <v>1427</v>
      </c>
      <c r="L173" s="39" t="s">
        <v>1427</v>
      </c>
      <c r="M173" s="58"/>
      <c r="N173" s="58">
        <f t="shared" si="2"/>
        <v>0</v>
      </c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  <c r="AP173" s="39"/>
      <c r="AQ173" s="39"/>
      <c r="AR173" s="39"/>
      <c r="AS173" s="39"/>
    </row>
    <row r="174" spans="1:45" x14ac:dyDescent="0.35">
      <c r="A174" s="40">
        <v>749757</v>
      </c>
      <c r="B174" s="39" t="s">
        <v>1182</v>
      </c>
      <c r="C174" s="55" t="s">
        <v>1500</v>
      </c>
      <c r="D174" s="52"/>
      <c r="E174" s="52"/>
      <c r="F174" s="39" t="s">
        <v>1185</v>
      </c>
      <c r="G174" s="39" t="s">
        <v>416</v>
      </c>
      <c r="H174" s="39" t="s">
        <v>14</v>
      </c>
      <c r="I174" s="53"/>
      <c r="J174" s="10"/>
      <c r="K174" s="5" t="s">
        <v>1427</v>
      </c>
      <c r="L174" s="16" t="s">
        <v>1427</v>
      </c>
      <c r="M174" s="58"/>
      <c r="N174" s="58">
        <f t="shared" si="2"/>
        <v>0</v>
      </c>
      <c r="O174" s="16"/>
      <c r="P174" s="16"/>
    </row>
    <row r="175" spans="1:45" x14ac:dyDescent="0.35">
      <c r="A175" s="40">
        <v>749758</v>
      </c>
      <c r="B175" s="39" t="s">
        <v>1182</v>
      </c>
      <c r="C175" s="55" t="s">
        <v>1500</v>
      </c>
      <c r="D175" s="52"/>
      <c r="E175" s="52"/>
      <c r="F175" s="39" t="s">
        <v>1191</v>
      </c>
      <c r="G175" s="39" t="s">
        <v>416</v>
      </c>
      <c r="H175" s="39" t="s">
        <v>14</v>
      </c>
      <c r="I175" s="53"/>
      <c r="J175" s="10"/>
      <c r="K175" s="58">
        <v>894</v>
      </c>
      <c r="L175" s="58">
        <v>93</v>
      </c>
      <c r="M175" s="58">
        <f>Tableau13[[#This Row],[Nombre d''élèves visés]]+Tableau13[[#This Row],[Nombre d''employés visés]]</f>
        <v>987</v>
      </c>
      <c r="N175" s="58">
        <f t="shared" si="2"/>
        <v>4935</v>
      </c>
      <c r="O175" s="16"/>
      <c r="P175" s="16"/>
    </row>
    <row r="176" spans="1:45" x14ac:dyDescent="0.35">
      <c r="A176" s="42">
        <v>749759</v>
      </c>
      <c r="B176" s="39" t="s">
        <v>1182</v>
      </c>
      <c r="C176" s="55" t="s">
        <v>1500</v>
      </c>
      <c r="D176" s="52"/>
      <c r="E176" s="52"/>
      <c r="F176" s="39" t="s">
        <v>1187</v>
      </c>
      <c r="G176" s="39" t="s">
        <v>416</v>
      </c>
      <c r="H176" s="39" t="s">
        <v>14</v>
      </c>
      <c r="I176" s="53"/>
      <c r="J176" s="10"/>
      <c r="K176" s="5" t="s">
        <v>1427</v>
      </c>
      <c r="L176" s="16" t="s">
        <v>1427</v>
      </c>
      <c r="M176" s="58"/>
      <c r="N176" s="58">
        <f t="shared" si="2"/>
        <v>0</v>
      </c>
      <c r="O176" s="16"/>
      <c r="P176" s="16"/>
    </row>
    <row r="177" spans="1:20" x14ac:dyDescent="0.35">
      <c r="A177" s="43">
        <v>749795</v>
      </c>
      <c r="B177" s="39" t="s">
        <v>1193</v>
      </c>
      <c r="C177" s="55" t="s">
        <v>1500</v>
      </c>
      <c r="D177" s="52"/>
      <c r="E177" s="52"/>
      <c r="F177" s="39" t="s">
        <v>994</v>
      </c>
      <c r="G177" s="39" t="s">
        <v>416</v>
      </c>
      <c r="H177" s="39" t="s">
        <v>14</v>
      </c>
      <c r="I177" s="53"/>
      <c r="J177" s="10"/>
      <c r="K177" s="58">
        <v>160</v>
      </c>
      <c r="L177" s="58">
        <v>24</v>
      </c>
      <c r="M177" s="58">
        <f>Tableau13[[#This Row],[Nombre d''élèves visés]]+Tableau13[[#This Row],[Nombre d''employés visés]]</f>
        <v>184</v>
      </c>
      <c r="N177" s="58">
        <f t="shared" si="2"/>
        <v>920</v>
      </c>
      <c r="O177" s="16"/>
      <c r="P177" s="16"/>
    </row>
    <row r="178" spans="1:20" x14ac:dyDescent="0.35">
      <c r="A178" s="40">
        <v>749796</v>
      </c>
      <c r="B178" s="39" t="s">
        <v>1197</v>
      </c>
      <c r="C178" s="55" t="s">
        <v>1500</v>
      </c>
      <c r="D178" s="52"/>
      <c r="E178" s="52"/>
      <c r="F178" s="39" t="s">
        <v>1200</v>
      </c>
      <c r="G178" s="39" t="s">
        <v>1201</v>
      </c>
      <c r="H178" s="39" t="s">
        <v>14</v>
      </c>
      <c r="I178" s="53"/>
      <c r="J178" s="10"/>
      <c r="K178" s="5" t="s">
        <v>1427</v>
      </c>
      <c r="L178" s="16" t="s">
        <v>1427</v>
      </c>
      <c r="M178" s="58"/>
      <c r="N178" s="58">
        <f t="shared" si="2"/>
        <v>0</v>
      </c>
      <c r="O178" s="16"/>
      <c r="P178" s="16"/>
    </row>
    <row r="179" spans="1:20" x14ac:dyDescent="0.35">
      <c r="A179" s="41">
        <v>749841</v>
      </c>
      <c r="B179" s="39" t="s">
        <v>864</v>
      </c>
      <c r="C179" s="55"/>
      <c r="D179" s="52"/>
      <c r="E179" s="52"/>
      <c r="F179" s="39" t="s">
        <v>866</v>
      </c>
      <c r="G179" s="39" t="s">
        <v>416</v>
      </c>
      <c r="H179" s="39" t="s">
        <v>14</v>
      </c>
      <c r="I179" s="53"/>
      <c r="J179" s="10"/>
      <c r="K179" s="5">
        <v>57</v>
      </c>
      <c r="L179" s="16">
        <v>13</v>
      </c>
      <c r="M179" s="58">
        <f>Tableau13[[#This Row],[Nombre d''élèves visés]]+Tableau13[[#This Row],[Nombre d''employés visés]]</f>
        <v>70</v>
      </c>
      <c r="N179" s="58">
        <f t="shared" si="2"/>
        <v>350</v>
      </c>
      <c r="O179" s="16"/>
      <c r="P179" s="16"/>
    </row>
    <row r="180" spans="1:20" x14ac:dyDescent="0.35">
      <c r="A180" s="40">
        <v>749937</v>
      </c>
      <c r="B180" s="39" t="s">
        <v>1092</v>
      </c>
      <c r="C180" s="55"/>
      <c r="D180" s="52"/>
      <c r="E180" s="52"/>
      <c r="F180" s="39" t="s">
        <v>1095</v>
      </c>
      <c r="G180" s="39" t="s">
        <v>416</v>
      </c>
      <c r="H180" s="39" t="s">
        <v>14</v>
      </c>
      <c r="I180" s="53"/>
      <c r="J180" s="10"/>
      <c r="K180" s="5">
        <v>109</v>
      </c>
      <c r="L180" s="16" t="s">
        <v>1427</v>
      </c>
      <c r="M180" s="58">
        <f>Tableau13[[#This Row],[Nombre d''élèves visés]]</f>
        <v>109</v>
      </c>
      <c r="N180" s="58">
        <f t="shared" si="2"/>
        <v>545</v>
      </c>
      <c r="O180" s="16"/>
      <c r="P180" s="16"/>
    </row>
    <row r="181" spans="1:20" x14ac:dyDescent="0.35">
      <c r="A181" s="40">
        <v>749990</v>
      </c>
      <c r="B181" s="39" t="s">
        <v>1209</v>
      </c>
      <c r="C181" s="55"/>
      <c r="D181" s="52"/>
      <c r="E181" s="52"/>
      <c r="F181" s="39" t="s">
        <v>1212</v>
      </c>
      <c r="G181" s="39" t="s">
        <v>416</v>
      </c>
      <c r="H181" s="39" t="s">
        <v>14</v>
      </c>
      <c r="I181" s="53"/>
      <c r="J181" s="10"/>
      <c r="K181" s="5" t="s">
        <v>1427</v>
      </c>
      <c r="L181" s="16" t="s">
        <v>1427</v>
      </c>
      <c r="M181" s="58"/>
      <c r="N181" s="58">
        <f t="shared" si="2"/>
        <v>0</v>
      </c>
      <c r="O181" s="16"/>
      <c r="P181" s="16"/>
    </row>
    <row r="182" spans="1:20" x14ac:dyDescent="0.35">
      <c r="A182" s="40">
        <v>749995</v>
      </c>
      <c r="B182" s="39" t="s">
        <v>1214</v>
      </c>
      <c r="C182" s="55" t="s">
        <v>1500</v>
      </c>
      <c r="D182" s="52"/>
      <c r="E182" s="52"/>
      <c r="F182" s="39" t="s">
        <v>1216</v>
      </c>
      <c r="G182" s="39" t="s">
        <v>416</v>
      </c>
      <c r="H182" s="39" t="s">
        <v>14</v>
      </c>
      <c r="I182" s="53"/>
      <c r="J182" s="10"/>
      <c r="K182" s="58">
        <v>33</v>
      </c>
      <c r="L182" s="58">
        <v>8</v>
      </c>
      <c r="M182" s="58">
        <f>Tableau13[[#This Row],[Nombre d''élèves visés]]+Tableau13[[#This Row],[Nombre d''employés visés]]</f>
        <v>41</v>
      </c>
      <c r="N182" s="58">
        <f t="shared" si="2"/>
        <v>205</v>
      </c>
      <c r="O182" s="16"/>
      <c r="P182" s="16"/>
    </row>
    <row r="183" spans="1:20" x14ac:dyDescent="0.35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19"/>
      <c r="P183" s="10"/>
      <c r="Q183" s="5"/>
      <c r="T183" s="58">
        <f>SUM(N16:N182)</f>
        <v>157000</v>
      </c>
    </row>
    <row r="184" spans="1:20" x14ac:dyDescent="0.35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19"/>
      <c r="P184" s="10"/>
      <c r="Q184" s="5"/>
    </row>
    <row r="185" spans="1:20" x14ac:dyDescent="0.35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19"/>
      <c r="P185" s="74" t="s">
        <v>1504</v>
      </c>
      <c r="Q185" s="77">
        <f>SUM(Tableau13[Nombre d''élèves visés])</f>
        <v>31331</v>
      </c>
    </row>
    <row r="186" spans="1:20" x14ac:dyDescent="0.35">
      <c r="A186" s="9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19"/>
      <c r="P186" s="10"/>
      <c r="Q186" s="5"/>
    </row>
    <row r="187" spans="1:20" x14ac:dyDescent="0.35">
      <c r="A187" s="9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19"/>
      <c r="P187" s="10"/>
      <c r="Q187" s="5"/>
    </row>
    <row r="188" spans="1:20" x14ac:dyDescent="0.35">
      <c r="A188" s="9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19"/>
      <c r="P188" s="10"/>
      <c r="Q188" s="5"/>
    </row>
    <row r="189" spans="1:20" x14ac:dyDescent="0.35">
      <c r="A189" s="9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19"/>
      <c r="P189" s="10"/>
      <c r="Q189" s="5"/>
    </row>
    <row r="190" spans="1:20" x14ac:dyDescent="0.35">
      <c r="A190" s="9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19"/>
      <c r="P190" s="10"/>
      <c r="Q190" s="5"/>
    </row>
    <row r="191" spans="1:20" x14ac:dyDescent="0.35">
      <c r="A191" s="9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19"/>
      <c r="P191" s="10"/>
      <c r="Q191" s="5"/>
    </row>
    <row r="192" spans="1:20" x14ac:dyDescent="0.35">
      <c r="A192" s="9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19"/>
      <c r="P192" s="10"/>
      <c r="Q192" s="5"/>
    </row>
    <row r="193" spans="1:17" x14ac:dyDescent="0.35">
      <c r="A193" s="9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19"/>
      <c r="P193" s="10"/>
      <c r="Q193" s="5"/>
    </row>
    <row r="194" spans="1:17" x14ac:dyDescent="0.35">
      <c r="A194" s="9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19"/>
      <c r="P194" s="10"/>
      <c r="Q194" s="5"/>
    </row>
    <row r="195" spans="1:17" x14ac:dyDescent="0.35">
      <c r="A195" s="9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19"/>
      <c r="P195" s="10"/>
      <c r="Q195" s="5"/>
    </row>
    <row r="196" spans="1:17" x14ac:dyDescent="0.35">
      <c r="A196" s="9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19"/>
      <c r="P196" s="10"/>
      <c r="Q196" s="5"/>
    </row>
    <row r="197" spans="1:17" x14ac:dyDescent="0.35">
      <c r="A197" s="9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19"/>
      <c r="P197" s="10"/>
      <c r="Q197" s="5"/>
    </row>
    <row r="198" spans="1:17" x14ac:dyDescent="0.35">
      <c r="A198" s="9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19"/>
      <c r="P198" s="10"/>
      <c r="Q198" s="5"/>
    </row>
    <row r="199" spans="1:17" x14ac:dyDescent="0.35">
      <c r="A199" s="9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19"/>
      <c r="P199" s="10"/>
      <c r="Q199" s="5"/>
    </row>
    <row r="200" spans="1:17" x14ac:dyDescent="0.35">
      <c r="A200" s="9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19"/>
      <c r="P200" s="10"/>
      <c r="Q200" s="5"/>
    </row>
    <row r="201" spans="1:17" x14ac:dyDescent="0.35">
      <c r="A201" s="9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19"/>
      <c r="P201" s="10"/>
      <c r="Q201" s="5"/>
    </row>
    <row r="202" spans="1:17" x14ac:dyDescent="0.35">
      <c r="A202" s="9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19"/>
      <c r="P202" s="10"/>
      <c r="Q202" s="5"/>
    </row>
    <row r="203" spans="1:17" x14ac:dyDescent="0.35">
      <c r="A203" s="9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19"/>
      <c r="P203" s="10"/>
      <c r="Q203" s="5"/>
    </row>
    <row r="204" spans="1:17" x14ac:dyDescent="0.35">
      <c r="A204" s="9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19"/>
      <c r="P204" s="10"/>
      <c r="Q204" s="5"/>
    </row>
    <row r="205" spans="1:17" x14ac:dyDescent="0.35">
      <c r="A205" s="9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19"/>
      <c r="P205" s="10"/>
      <c r="Q205" s="5"/>
    </row>
    <row r="206" spans="1:17" x14ac:dyDescent="0.35">
      <c r="A206" s="9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19"/>
      <c r="P206" s="10"/>
      <c r="Q206" s="5"/>
    </row>
    <row r="207" spans="1:17" x14ac:dyDescent="0.35">
      <c r="A207" s="9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19"/>
      <c r="P207" s="10"/>
      <c r="Q207" s="5"/>
    </row>
    <row r="208" spans="1:17" x14ac:dyDescent="0.35">
      <c r="A208" s="9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19"/>
      <c r="P208" s="10"/>
      <c r="Q208" s="5"/>
    </row>
    <row r="209" spans="1:17" x14ac:dyDescent="0.35">
      <c r="A209" s="9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19"/>
      <c r="P209" s="10"/>
      <c r="Q209" s="5"/>
    </row>
    <row r="210" spans="1:17" x14ac:dyDescent="0.35">
      <c r="A210" s="9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19"/>
      <c r="P210" s="10"/>
      <c r="Q210" s="5"/>
    </row>
    <row r="211" spans="1:17" x14ac:dyDescent="0.35">
      <c r="A211" s="9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19"/>
      <c r="P211" s="10"/>
      <c r="Q211" s="5"/>
    </row>
    <row r="212" spans="1:17" x14ac:dyDescent="0.35">
      <c r="A212" s="9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19"/>
      <c r="P212" s="10"/>
      <c r="Q212" s="5"/>
    </row>
    <row r="213" spans="1:17" x14ac:dyDescent="0.35">
      <c r="A213" s="9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19"/>
      <c r="P213" s="10"/>
      <c r="Q213" s="5"/>
    </row>
    <row r="214" spans="1:17" x14ac:dyDescent="0.35">
      <c r="A214" s="9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19"/>
      <c r="P214" s="10"/>
      <c r="Q214" s="5"/>
    </row>
    <row r="215" spans="1:17" x14ac:dyDescent="0.35">
      <c r="A215" s="9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19"/>
      <c r="P215" s="10"/>
      <c r="Q215" s="5"/>
    </row>
    <row r="216" spans="1:17" x14ac:dyDescent="0.35">
      <c r="A216" s="9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19"/>
      <c r="P216" s="10"/>
      <c r="Q216" s="5"/>
    </row>
    <row r="217" spans="1:17" x14ac:dyDescent="0.35">
      <c r="A217" s="9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19"/>
      <c r="P217" s="10"/>
      <c r="Q217" s="5"/>
    </row>
    <row r="218" spans="1:17" x14ac:dyDescent="0.35">
      <c r="A218" s="9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19"/>
      <c r="P218" s="10"/>
      <c r="Q218" s="5"/>
    </row>
    <row r="219" spans="1:17" x14ac:dyDescent="0.35">
      <c r="A219" s="9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19"/>
      <c r="P219" s="10"/>
      <c r="Q219" s="5"/>
    </row>
    <row r="220" spans="1:17" x14ac:dyDescent="0.35">
      <c r="A220" s="9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19"/>
      <c r="P220" s="10"/>
      <c r="Q220" s="5"/>
    </row>
    <row r="221" spans="1:17" x14ac:dyDescent="0.35">
      <c r="A221" s="9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19"/>
      <c r="P221" s="10"/>
      <c r="Q221" s="5"/>
    </row>
    <row r="222" spans="1:17" x14ac:dyDescent="0.35">
      <c r="A222" s="9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19"/>
      <c r="P222" s="10"/>
      <c r="Q222" s="5"/>
    </row>
    <row r="223" spans="1:17" x14ac:dyDescent="0.35">
      <c r="A223" s="9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19"/>
      <c r="P223" s="10"/>
      <c r="Q223" s="5"/>
    </row>
    <row r="224" spans="1:17" x14ac:dyDescent="0.35">
      <c r="A224" s="9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19"/>
      <c r="P224" s="10"/>
      <c r="Q224" s="5"/>
    </row>
    <row r="225" spans="1:17" x14ac:dyDescent="0.35">
      <c r="A225" s="9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19"/>
      <c r="P225" s="10"/>
      <c r="Q225" s="5"/>
    </row>
    <row r="226" spans="1:17" x14ac:dyDescent="0.35">
      <c r="A226" s="9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19"/>
      <c r="P226" s="10"/>
      <c r="Q226" s="5"/>
    </row>
    <row r="227" spans="1:17" x14ac:dyDescent="0.35">
      <c r="A227" s="9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19"/>
      <c r="P227" s="10"/>
      <c r="Q227" s="5"/>
    </row>
    <row r="228" spans="1:17" x14ac:dyDescent="0.35">
      <c r="A228" s="9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19"/>
      <c r="P228" s="10"/>
      <c r="Q228" s="5"/>
    </row>
    <row r="229" spans="1:17" x14ac:dyDescent="0.35">
      <c r="A229" s="9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19"/>
      <c r="P229" s="10"/>
      <c r="Q229" s="5"/>
    </row>
    <row r="230" spans="1:17" x14ac:dyDescent="0.35">
      <c r="A230" s="9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19"/>
      <c r="P230" s="10"/>
      <c r="Q230" s="5"/>
    </row>
    <row r="231" spans="1:17" x14ac:dyDescent="0.35">
      <c r="A231" s="9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19"/>
      <c r="P231" s="10"/>
      <c r="Q231" s="5"/>
    </row>
    <row r="232" spans="1:17" x14ac:dyDescent="0.35">
      <c r="A232" s="9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19"/>
      <c r="P232" s="10"/>
      <c r="Q232" s="5"/>
    </row>
    <row r="233" spans="1:17" x14ac:dyDescent="0.35">
      <c r="A233" s="9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19"/>
      <c r="P233" s="10"/>
      <c r="Q233" s="5"/>
    </row>
    <row r="234" spans="1:17" x14ac:dyDescent="0.35">
      <c r="A234" s="9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19"/>
      <c r="P234" s="10"/>
      <c r="Q234" s="5"/>
    </row>
    <row r="235" spans="1:17" x14ac:dyDescent="0.35">
      <c r="A235" s="9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19"/>
      <c r="P235" s="10"/>
      <c r="Q235" s="5"/>
    </row>
    <row r="236" spans="1:17" x14ac:dyDescent="0.35">
      <c r="A236" s="9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19"/>
      <c r="P236" s="10"/>
      <c r="Q236" s="5"/>
    </row>
    <row r="237" spans="1:17" x14ac:dyDescent="0.35">
      <c r="A237" s="9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19"/>
      <c r="P237" s="10"/>
      <c r="Q237" s="5"/>
    </row>
    <row r="238" spans="1:17" x14ac:dyDescent="0.35">
      <c r="A238" s="9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19"/>
      <c r="P238" s="10"/>
      <c r="Q238" s="5"/>
    </row>
    <row r="239" spans="1:17" x14ac:dyDescent="0.35">
      <c r="A239" s="9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19"/>
      <c r="P239" s="10"/>
      <c r="Q239" s="5"/>
    </row>
    <row r="240" spans="1:17" x14ac:dyDescent="0.35">
      <c r="A240" s="9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19"/>
      <c r="P240" s="10"/>
      <c r="Q240" s="5"/>
    </row>
    <row r="241" spans="1:17" x14ac:dyDescent="0.35">
      <c r="A241" s="9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19"/>
      <c r="P241" s="10"/>
      <c r="Q241" s="5"/>
    </row>
    <row r="242" spans="1:17" x14ac:dyDescent="0.35">
      <c r="A242" s="9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19"/>
      <c r="P242" s="10"/>
      <c r="Q242" s="5"/>
    </row>
    <row r="243" spans="1:17" x14ac:dyDescent="0.35">
      <c r="A243" s="9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19"/>
      <c r="P243" s="10"/>
      <c r="Q243" s="5"/>
    </row>
    <row r="244" spans="1:17" x14ac:dyDescent="0.35">
      <c r="A244" s="9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19"/>
      <c r="P244" s="10"/>
      <c r="Q244" s="5"/>
    </row>
    <row r="245" spans="1:17" x14ac:dyDescent="0.35">
      <c r="A245" s="9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19"/>
      <c r="P245" s="10"/>
      <c r="Q245" s="5"/>
    </row>
    <row r="246" spans="1:17" x14ac:dyDescent="0.35">
      <c r="A246" s="9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19"/>
      <c r="P246" s="10"/>
      <c r="Q246" s="5"/>
    </row>
    <row r="247" spans="1:17" x14ac:dyDescent="0.35">
      <c r="A247" s="9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19"/>
      <c r="P247" s="10"/>
      <c r="Q247" s="5"/>
    </row>
    <row r="248" spans="1:17" x14ac:dyDescent="0.35">
      <c r="A248" s="9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19"/>
      <c r="P248" s="10"/>
      <c r="Q248" s="5"/>
    </row>
    <row r="249" spans="1:17" x14ac:dyDescent="0.35">
      <c r="A249" s="9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19"/>
      <c r="P249" s="10"/>
      <c r="Q249" s="5"/>
    </row>
    <row r="250" spans="1:17" x14ac:dyDescent="0.35">
      <c r="A250" s="9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19"/>
      <c r="P250" s="10"/>
      <c r="Q250" s="5"/>
    </row>
    <row r="251" spans="1:17" x14ac:dyDescent="0.35">
      <c r="A251" s="9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19"/>
      <c r="P251" s="10"/>
      <c r="Q251" s="5"/>
    </row>
    <row r="252" spans="1:17" x14ac:dyDescent="0.35">
      <c r="A252" s="9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19"/>
      <c r="P252" s="10"/>
      <c r="Q252" s="5"/>
    </row>
    <row r="253" spans="1:17" x14ac:dyDescent="0.35">
      <c r="A253" s="9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19"/>
      <c r="P253" s="10"/>
      <c r="Q253" s="5"/>
    </row>
    <row r="254" spans="1:17" x14ac:dyDescent="0.35">
      <c r="A254" s="9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19"/>
      <c r="P254" s="10"/>
      <c r="Q254" s="5"/>
    </row>
    <row r="255" spans="1:17" x14ac:dyDescent="0.35">
      <c r="A255" s="9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19"/>
      <c r="P255" s="10"/>
      <c r="Q255" s="5"/>
    </row>
    <row r="256" spans="1:17" x14ac:dyDescent="0.35">
      <c r="A256" s="9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19"/>
      <c r="P256" s="10"/>
      <c r="Q256" s="5"/>
    </row>
    <row r="257" spans="1:17" x14ac:dyDescent="0.35">
      <c r="A257" s="9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19"/>
      <c r="P257" s="10"/>
      <c r="Q257" s="5"/>
    </row>
    <row r="258" spans="1:17" x14ac:dyDescent="0.35">
      <c r="A258" s="9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19"/>
      <c r="P258" s="10"/>
      <c r="Q258" s="5"/>
    </row>
    <row r="259" spans="1:17" x14ac:dyDescent="0.35">
      <c r="A259" s="9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19"/>
      <c r="P259" s="10"/>
      <c r="Q259" s="5"/>
    </row>
    <row r="260" spans="1:17" x14ac:dyDescent="0.35">
      <c r="A260" s="9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19"/>
      <c r="P260" s="10"/>
      <c r="Q260" s="5"/>
    </row>
    <row r="261" spans="1:17" x14ac:dyDescent="0.35">
      <c r="A261" s="9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19"/>
      <c r="P261" s="10"/>
      <c r="Q261" s="5"/>
    </row>
    <row r="262" spans="1:17" x14ac:dyDescent="0.35">
      <c r="A262" s="9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19"/>
      <c r="P262" s="10"/>
      <c r="Q262" s="5"/>
    </row>
    <row r="263" spans="1:17" x14ac:dyDescent="0.35">
      <c r="A263" s="9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19"/>
      <c r="P263" s="10"/>
      <c r="Q263" s="5"/>
    </row>
    <row r="264" spans="1:17" x14ac:dyDescent="0.35">
      <c r="A264" s="9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19"/>
      <c r="P264" s="10"/>
      <c r="Q264" s="5"/>
    </row>
    <row r="265" spans="1:17" x14ac:dyDescent="0.35">
      <c r="A265" s="9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19"/>
      <c r="P265" s="10"/>
      <c r="Q265" s="5"/>
    </row>
    <row r="266" spans="1:17" x14ac:dyDescent="0.35">
      <c r="A266" s="9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19"/>
      <c r="P266" s="10"/>
      <c r="Q266" s="5"/>
    </row>
    <row r="267" spans="1:17" x14ac:dyDescent="0.35">
      <c r="A267" s="9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19"/>
      <c r="P267" s="10"/>
      <c r="Q267" s="5"/>
    </row>
    <row r="268" spans="1:17" x14ac:dyDescent="0.35">
      <c r="A268" s="9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19"/>
      <c r="P268" s="10"/>
      <c r="Q268" s="5"/>
    </row>
    <row r="269" spans="1:17" x14ac:dyDescent="0.35">
      <c r="A269" s="9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19"/>
      <c r="P269" s="10"/>
      <c r="Q269" s="5"/>
    </row>
    <row r="270" spans="1:17" x14ac:dyDescent="0.35">
      <c r="A270" s="9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19"/>
      <c r="P270" s="10"/>
      <c r="Q270" s="5"/>
    </row>
    <row r="271" spans="1:17" x14ac:dyDescent="0.35">
      <c r="A271" s="9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19"/>
      <c r="P271" s="10"/>
      <c r="Q271" s="5"/>
    </row>
    <row r="272" spans="1:17" x14ac:dyDescent="0.35">
      <c r="P272" s="16"/>
    </row>
    <row r="273" spans="16:16" x14ac:dyDescent="0.35">
      <c r="P273" s="16"/>
    </row>
    <row r="274" spans="16:16" x14ac:dyDescent="0.35">
      <c r="P274" s="16"/>
    </row>
    <row r="275" spans="16:16" x14ac:dyDescent="0.35">
      <c r="P275" s="16"/>
    </row>
    <row r="276" spans="16:16" x14ac:dyDescent="0.35">
      <c r="P276" s="16"/>
    </row>
    <row r="277" spans="16:16" x14ac:dyDescent="0.35">
      <c r="P277" s="16"/>
    </row>
    <row r="278" spans="16:16" x14ac:dyDescent="0.35">
      <c r="P278" s="16"/>
    </row>
    <row r="279" spans="16:16" x14ac:dyDescent="0.35">
      <c r="P279" s="16"/>
    </row>
    <row r="280" spans="16:16" x14ac:dyDescent="0.35">
      <c r="P280" s="16"/>
    </row>
    <row r="281" spans="16:16" x14ac:dyDescent="0.35">
      <c r="P281" s="16"/>
    </row>
    <row r="282" spans="16:16" x14ac:dyDescent="0.35">
      <c r="P282" s="16"/>
    </row>
    <row r="283" spans="16:16" x14ac:dyDescent="0.35">
      <c r="P283" s="16"/>
    </row>
    <row r="284" spans="16:16" x14ac:dyDescent="0.35">
      <c r="P284" s="16"/>
    </row>
    <row r="285" spans="16:16" x14ac:dyDescent="0.35">
      <c r="P285" s="16"/>
    </row>
    <row r="286" spans="16:16" x14ac:dyDescent="0.35">
      <c r="P286" s="16"/>
    </row>
    <row r="287" spans="16:16" x14ac:dyDescent="0.35">
      <c r="P287" s="16"/>
    </row>
    <row r="288" spans="16:16" x14ac:dyDescent="0.35">
      <c r="P288" s="16"/>
    </row>
    <row r="289" spans="16:16" x14ac:dyDescent="0.35">
      <c r="P289" s="16"/>
    </row>
    <row r="290" spans="16:16" x14ac:dyDescent="0.35">
      <c r="P290" s="16"/>
    </row>
    <row r="291" spans="16:16" x14ac:dyDescent="0.35">
      <c r="P291" s="16"/>
    </row>
    <row r="292" spans="16:16" x14ac:dyDescent="0.35">
      <c r="P292" s="16"/>
    </row>
    <row r="293" spans="16:16" x14ac:dyDescent="0.35">
      <c r="P293" s="16"/>
    </row>
    <row r="294" spans="16:16" x14ac:dyDescent="0.35">
      <c r="P294" s="16"/>
    </row>
    <row r="295" spans="16:16" x14ac:dyDescent="0.35">
      <c r="P295" s="16"/>
    </row>
    <row r="296" spans="16:16" x14ac:dyDescent="0.35">
      <c r="P296" s="16"/>
    </row>
    <row r="297" spans="16:16" x14ac:dyDescent="0.35">
      <c r="P297" s="16"/>
    </row>
    <row r="298" spans="16:16" x14ac:dyDescent="0.35">
      <c r="P298" s="16"/>
    </row>
    <row r="299" spans="16:16" x14ac:dyDescent="0.35">
      <c r="P299" s="16"/>
    </row>
    <row r="300" spans="16:16" x14ac:dyDescent="0.35">
      <c r="P300" s="16"/>
    </row>
    <row r="301" spans="16:16" x14ac:dyDescent="0.35">
      <c r="P301" s="16"/>
    </row>
    <row r="302" spans="16:16" x14ac:dyDescent="0.35">
      <c r="P302" s="16"/>
    </row>
    <row r="303" spans="16:16" x14ac:dyDescent="0.35">
      <c r="P303" s="16"/>
    </row>
    <row r="304" spans="16:16" x14ac:dyDescent="0.35">
      <c r="P304" s="16"/>
    </row>
    <row r="305" spans="16:16" x14ac:dyDescent="0.35">
      <c r="P305" s="16"/>
    </row>
    <row r="306" spans="16:16" x14ac:dyDescent="0.35">
      <c r="P306" s="16"/>
    </row>
    <row r="307" spans="16:16" x14ac:dyDescent="0.35">
      <c r="P307" s="16"/>
    </row>
    <row r="308" spans="16:16" x14ac:dyDescent="0.35">
      <c r="P308" s="16"/>
    </row>
    <row r="309" spans="16:16" x14ac:dyDescent="0.35">
      <c r="P309" s="16"/>
    </row>
    <row r="310" spans="16:16" x14ac:dyDescent="0.35">
      <c r="P310" s="16"/>
    </row>
    <row r="311" spans="16:16" x14ac:dyDescent="0.35">
      <c r="P311" s="16"/>
    </row>
    <row r="312" spans="16:16" x14ac:dyDescent="0.35">
      <c r="P312" s="16"/>
    </row>
    <row r="313" spans="16:16" x14ac:dyDescent="0.35">
      <c r="P313" s="16"/>
    </row>
    <row r="314" spans="16:16" x14ac:dyDescent="0.35">
      <c r="P314" s="16"/>
    </row>
    <row r="315" spans="16:16" x14ac:dyDescent="0.35">
      <c r="P315" s="16"/>
    </row>
    <row r="316" spans="16:16" x14ac:dyDescent="0.35">
      <c r="P316" s="16"/>
    </row>
    <row r="317" spans="16:16" x14ac:dyDescent="0.35">
      <c r="P317" s="16"/>
    </row>
    <row r="318" spans="16:16" x14ac:dyDescent="0.35">
      <c r="P318" s="16"/>
    </row>
    <row r="319" spans="16:16" x14ac:dyDescent="0.35">
      <c r="P319" s="16"/>
    </row>
    <row r="320" spans="16:16" x14ac:dyDescent="0.35">
      <c r="P320" s="16"/>
    </row>
    <row r="321" spans="16:16" x14ac:dyDescent="0.35">
      <c r="P321" s="16"/>
    </row>
    <row r="322" spans="16:16" x14ac:dyDescent="0.35">
      <c r="P322" s="16"/>
    </row>
    <row r="323" spans="16:16" x14ac:dyDescent="0.35">
      <c r="P323" s="16"/>
    </row>
    <row r="324" spans="16:16" x14ac:dyDescent="0.35">
      <c r="P324" s="16"/>
    </row>
    <row r="325" spans="16:16" x14ac:dyDescent="0.35">
      <c r="P325" s="16"/>
    </row>
    <row r="326" spans="16:16" x14ac:dyDescent="0.35">
      <c r="P326" s="16"/>
    </row>
    <row r="327" spans="16:16" x14ac:dyDescent="0.35">
      <c r="P327" s="16"/>
    </row>
    <row r="328" spans="16:16" x14ac:dyDescent="0.35">
      <c r="P328" s="16"/>
    </row>
    <row r="329" spans="16:16" x14ac:dyDescent="0.35">
      <c r="P329" s="16"/>
    </row>
    <row r="330" spans="16:16" x14ac:dyDescent="0.35">
      <c r="P330" s="16"/>
    </row>
    <row r="331" spans="16:16" x14ac:dyDescent="0.35">
      <c r="P331" s="16"/>
    </row>
    <row r="332" spans="16:16" x14ac:dyDescent="0.35">
      <c r="P332" s="16"/>
    </row>
    <row r="333" spans="16:16" x14ac:dyDescent="0.35">
      <c r="P333" s="16"/>
    </row>
    <row r="334" spans="16:16" x14ac:dyDescent="0.35">
      <c r="P334" s="16"/>
    </row>
    <row r="335" spans="16:16" x14ac:dyDescent="0.35">
      <c r="P335" s="16"/>
    </row>
    <row r="336" spans="16:16" x14ac:dyDescent="0.35">
      <c r="P336" s="16"/>
    </row>
    <row r="337" spans="16:16" x14ac:dyDescent="0.35">
      <c r="P337" s="16"/>
    </row>
    <row r="338" spans="16:16" x14ac:dyDescent="0.35">
      <c r="P338" s="16"/>
    </row>
    <row r="339" spans="16:16" x14ac:dyDescent="0.35">
      <c r="P339" s="16"/>
    </row>
    <row r="340" spans="16:16" x14ac:dyDescent="0.35">
      <c r="P340" s="16"/>
    </row>
    <row r="341" spans="16:16" x14ac:dyDescent="0.35">
      <c r="P341" s="16"/>
    </row>
    <row r="342" spans="16:16" x14ac:dyDescent="0.35">
      <c r="P342" s="16"/>
    </row>
    <row r="343" spans="16:16" x14ac:dyDescent="0.35">
      <c r="P343" s="16"/>
    </row>
    <row r="344" spans="16:16" x14ac:dyDescent="0.35">
      <c r="P344" s="16"/>
    </row>
    <row r="345" spans="16:16" x14ac:dyDescent="0.35">
      <c r="P345" s="16"/>
    </row>
    <row r="346" spans="16:16" x14ac:dyDescent="0.35">
      <c r="P346" s="16"/>
    </row>
    <row r="347" spans="16:16" x14ac:dyDescent="0.35">
      <c r="P347" s="16"/>
    </row>
    <row r="348" spans="16:16" x14ac:dyDescent="0.35">
      <c r="P348" s="16"/>
    </row>
    <row r="349" spans="16:16" x14ac:dyDescent="0.35">
      <c r="P349" s="16"/>
    </row>
    <row r="350" spans="16:16" x14ac:dyDescent="0.35">
      <c r="P350" s="16"/>
    </row>
    <row r="351" spans="16:16" x14ac:dyDescent="0.35">
      <c r="P351" s="16"/>
    </row>
    <row r="352" spans="16:16" x14ac:dyDescent="0.35">
      <c r="P352" s="16"/>
    </row>
    <row r="353" spans="16:16" x14ac:dyDescent="0.35">
      <c r="P353" s="16"/>
    </row>
    <row r="354" spans="16:16" x14ac:dyDescent="0.35">
      <c r="P354" s="16"/>
    </row>
    <row r="355" spans="16:16" x14ac:dyDescent="0.35">
      <c r="P355" s="16"/>
    </row>
    <row r="356" spans="16:16" x14ac:dyDescent="0.35">
      <c r="P356" s="16"/>
    </row>
    <row r="357" spans="16:16" x14ac:dyDescent="0.35">
      <c r="P357" s="16"/>
    </row>
    <row r="358" spans="16:16" x14ac:dyDescent="0.35">
      <c r="P358" s="16"/>
    </row>
    <row r="359" spans="16:16" x14ac:dyDescent="0.35">
      <c r="P359" s="16"/>
    </row>
    <row r="360" spans="16:16" x14ac:dyDescent="0.35">
      <c r="P360" s="16"/>
    </row>
    <row r="361" spans="16:16" x14ac:dyDescent="0.35">
      <c r="P361" s="16"/>
    </row>
    <row r="362" spans="16:16" x14ac:dyDescent="0.35">
      <c r="P362" s="16"/>
    </row>
    <row r="363" spans="16:16" x14ac:dyDescent="0.35">
      <c r="P363" s="16"/>
    </row>
    <row r="364" spans="16:16" x14ac:dyDescent="0.35">
      <c r="P364" s="16"/>
    </row>
    <row r="365" spans="16:16" x14ac:dyDescent="0.35">
      <c r="P365" s="16"/>
    </row>
    <row r="366" spans="16:16" x14ac:dyDescent="0.35">
      <c r="P366" s="16"/>
    </row>
    <row r="367" spans="16:16" x14ac:dyDescent="0.35">
      <c r="P367" s="16"/>
    </row>
    <row r="368" spans="16:16" x14ac:dyDescent="0.35">
      <c r="P368" s="16"/>
    </row>
    <row r="369" spans="16:16" x14ac:dyDescent="0.35">
      <c r="P369" s="16"/>
    </row>
    <row r="370" spans="16:16" x14ac:dyDescent="0.35">
      <c r="P370" s="16"/>
    </row>
    <row r="371" spans="16:16" x14ac:dyDescent="0.35">
      <c r="P371" s="16"/>
    </row>
    <row r="372" spans="16:16" x14ac:dyDescent="0.35">
      <c r="P372" s="16"/>
    </row>
    <row r="373" spans="16:16" x14ac:dyDescent="0.35">
      <c r="P373" s="16"/>
    </row>
    <row r="374" spans="16:16" x14ac:dyDescent="0.35">
      <c r="P374" s="16"/>
    </row>
    <row r="375" spans="16:16" x14ac:dyDescent="0.35">
      <c r="P375" s="16"/>
    </row>
    <row r="376" spans="16:16" x14ac:dyDescent="0.35">
      <c r="P376" s="16"/>
    </row>
    <row r="377" spans="16:16" x14ac:dyDescent="0.35">
      <c r="P377" s="16"/>
    </row>
    <row r="378" spans="16:16" x14ac:dyDescent="0.35">
      <c r="P378" s="16"/>
    </row>
    <row r="379" spans="16:16" x14ac:dyDescent="0.35">
      <c r="P379" s="16"/>
    </row>
    <row r="380" spans="16:16" x14ac:dyDescent="0.35">
      <c r="P380" s="16"/>
    </row>
    <row r="381" spans="16:16" x14ac:dyDescent="0.35">
      <c r="P381" s="16"/>
    </row>
    <row r="382" spans="16:16" x14ac:dyDescent="0.35">
      <c r="P382" s="16"/>
    </row>
    <row r="383" spans="16:16" x14ac:dyDescent="0.35">
      <c r="P383" s="16"/>
    </row>
    <row r="384" spans="16:16" x14ac:dyDescent="0.35">
      <c r="P384" s="16"/>
    </row>
    <row r="385" spans="16:16" x14ac:dyDescent="0.35">
      <c r="P385" s="16"/>
    </row>
    <row r="386" spans="16:16" x14ac:dyDescent="0.35">
      <c r="P386" s="16"/>
    </row>
    <row r="387" spans="16:16" x14ac:dyDescent="0.35">
      <c r="P387" s="16"/>
    </row>
    <row r="388" spans="16:16" x14ac:dyDescent="0.35">
      <c r="P388" s="16"/>
    </row>
    <row r="389" spans="16:16" x14ac:dyDescent="0.35">
      <c r="P389" s="16"/>
    </row>
    <row r="390" spans="16:16" x14ac:dyDescent="0.35">
      <c r="P390" s="16"/>
    </row>
    <row r="391" spans="16:16" x14ac:dyDescent="0.35">
      <c r="P391" s="16"/>
    </row>
    <row r="392" spans="16:16" x14ac:dyDescent="0.35">
      <c r="P392" s="16"/>
    </row>
    <row r="393" spans="16:16" x14ac:dyDescent="0.35">
      <c r="P393" s="16"/>
    </row>
    <row r="394" spans="16:16" x14ac:dyDescent="0.35">
      <c r="P394" s="16"/>
    </row>
    <row r="395" spans="16:16" x14ac:dyDescent="0.35">
      <c r="P395" s="16"/>
    </row>
    <row r="396" spans="16:16" x14ac:dyDescent="0.35">
      <c r="P396" s="16"/>
    </row>
    <row r="397" spans="16:16" x14ac:dyDescent="0.35">
      <c r="P397" s="16"/>
    </row>
    <row r="398" spans="16:16" x14ac:dyDescent="0.35">
      <c r="P398" s="16"/>
    </row>
    <row r="399" spans="16:16" x14ac:dyDescent="0.35">
      <c r="P399" s="16"/>
    </row>
    <row r="400" spans="16:16" x14ac:dyDescent="0.35">
      <c r="P400" s="16"/>
    </row>
    <row r="401" spans="16:16" x14ac:dyDescent="0.35">
      <c r="P401" s="16"/>
    </row>
    <row r="402" spans="16:16" x14ac:dyDescent="0.35">
      <c r="P402" s="16"/>
    </row>
    <row r="403" spans="16:16" x14ac:dyDescent="0.35">
      <c r="P403" s="16"/>
    </row>
    <row r="404" spans="16:16" x14ac:dyDescent="0.35">
      <c r="P404" s="16"/>
    </row>
    <row r="405" spans="16:16" x14ac:dyDescent="0.35">
      <c r="P405" s="16"/>
    </row>
    <row r="406" spans="16:16" x14ac:dyDescent="0.35">
      <c r="P406" s="16"/>
    </row>
    <row r="407" spans="16:16" x14ac:dyDescent="0.35">
      <c r="P407" s="16"/>
    </row>
    <row r="408" spans="16:16" x14ac:dyDescent="0.35">
      <c r="P408" s="16"/>
    </row>
    <row r="409" spans="16:16" x14ac:dyDescent="0.35">
      <c r="P409" s="16"/>
    </row>
    <row r="410" spans="16:16" x14ac:dyDescent="0.35">
      <c r="P410" s="16"/>
    </row>
    <row r="411" spans="16:16" x14ac:dyDescent="0.35">
      <c r="P411" s="16"/>
    </row>
    <row r="412" spans="16:16" x14ac:dyDescent="0.35">
      <c r="P412" s="16"/>
    </row>
    <row r="413" spans="16:16" x14ac:dyDescent="0.35">
      <c r="P413" s="16"/>
    </row>
    <row r="414" spans="16:16" x14ac:dyDescent="0.35">
      <c r="P414" s="16"/>
    </row>
    <row r="415" spans="16:16" x14ac:dyDescent="0.35">
      <c r="P415" s="16"/>
    </row>
    <row r="416" spans="16:16" x14ac:dyDescent="0.35">
      <c r="P416" s="16"/>
    </row>
    <row r="417" spans="16:16" x14ac:dyDescent="0.35">
      <c r="P417" s="16"/>
    </row>
    <row r="418" spans="16:16" x14ac:dyDescent="0.35">
      <c r="P418" s="16"/>
    </row>
    <row r="419" spans="16:16" x14ac:dyDescent="0.35">
      <c r="P419" s="16"/>
    </row>
    <row r="420" spans="16:16" x14ac:dyDescent="0.35">
      <c r="P420" s="16"/>
    </row>
    <row r="421" spans="16:16" x14ac:dyDescent="0.35">
      <c r="P421" s="16"/>
    </row>
    <row r="422" spans="16:16" x14ac:dyDescent="0.35">
      <c r="P422" s="16"/>
    </row>
    <row r="423" spans="16:16" x14ac:dyDescent="0.35">
      <c r="P423" s="16"/>
    </row>
    <row r="424" spans="16:16" x14ac:dyDescent="0.35">
      <c r="P424" s="16"/>
    </row>
    <row r="425" spans="16:16" x14ac:dyDescent="0.35">
      <c r="P425" s="16"/>
    </row>
    <row r="426" spans="16:16" x14ac:dyDescent="0.35">
      <c r="P426" s="16"/>
    </row>
    <row r="427" spans="16:16" x14ac:dyDescent="0.35">
      <c r="P427" s="16"/>
    </row>
    <row r="428" spans="16:16" x14ac:dyDescent="0.35">
      <c r="P428" s="16"/>
    </row>
    <row r="429" spans="16:16" x14ac:dyDescent="0.35">
      <c r="P429" s="16"/>
    </row>
    <row r="430" spans="16:16" x14ac:dyDescent="0.35">
      <c r="P430" s="16"/>
    </row>
    <row r="431" spans="16:16" x14ac:dyDescent="0.35">
      <c r="P431" s="16"/>
    </row>
    <row r="432" spans="16:16" x14ac:dyDescent="0.35">
      <c r="P432" s="16"/>
    </row>
    <row r="433" spans="16:16" x14ac:dyDescent="0.35">
      <c r="P433" s="16"/>
    </row>
    <row r="434" spans="16:16" x14ac:dyDescent="0.35">
      <c r="P434" s="16"/>
    </row>
    <row r="435" spans="16:16" x14ac:dyDescent="0.35">
      <c r="P435" s="16"/>
    </row>
    <row r="436" spans="16:16" x14ac:dyDescent="0.35">
      <c r="P436" s="16"/>
    </row>
    <row r="437" spans="16:16" x14ac:dyDescent="0.35">
      <c r="P437" s="16"/>
    </row>
    <row r="438" spans="16:16" x14ac:dyDescent="0.35">
      <c r="P438" s="16"/>
    </row>
    <row r="439" spans="16:16" x14ac:dyDescent="0.35">
      <c r="P439" s="16"/>
    </row>
    <row r="440" spans="16:16" x14ac:dyDescent="0.35">
      <c r="P440" s="16"/>
    </row>
    <row r="441" spans="16:16" x14ac:dyDescent="0.35">
      <c r="P441" s="16"/>
    </row>
    <row r="442" spans="16:16" x14ac:dyDescent="0.35">
      <c r="P442" s="16"/>
    </row>
    <row r="443" spans="16:16" x14ac:dyDescent="0.35">
      <c r="P443" s="16"/>
    </row>
    <row r="444" spans="16:16" x14ac:dyDescent="0.35">
      <c r="P444" s="16"/>
    </row>
    <row r="445" spans="16:16" x14ac:dyDescent="0.35">
      <c r="P445" s="16"/>
    </row>
    <row r="446" spans="16:16" x14ac:dyDescent="0.35">
      <c r="P446" s="16"/>
    </row>
    <row r="447" spans="16:16" x14ac:dyDescent="0.35">
      <c r="P447" s="16"/>
    </row>
    <row r="448" spans="16:16" x14ac:dyDescent="0.35">
      <c r="P448" s="16"/>
    </row>
    <row r="449" spans="16:16" x14ac:dyDescent="0.35">
      <c r="P449" s="16"/>
    </row>
    <row r="450" spans="16:16" x14ac:dyDescent="0.35">
      <c r="P450" s="16"/>
    </row>
    <row r="451" spans="16:16" x14ac:dyDescent="0.35">
      <c r="P451" s="16"/>
    </row>
    <row r="452" spans="16:16" x14ac:dyDescent="0.35">
      <c r="P452" s="16"/>
    </row>
    <row r="453" spans="16:16" x14ac:dyDescent="0.35">
      <c r="P453" s="16"/>
    </row>
    <row r="454" spans="16:16" x14ac:dyDescent="0.35">
      <c r="P454" s="16"/>
    </row>
    <row r="455" spans="16:16" x14ac:dyDescent="0.35">
      <c r="P455" s="16"/>
    </row>
    <row r="456" spans="16:16" x14ac:dyDescent="0.35">
      <c r="P456" s="16"/>
    </row>
    <row r="457" spans="16:16" x14ac:dyDescent="0.35">
      <c r="P457" s="16"/>
    </row>
    <row r="458" spans="16:16" x14ac:dyDescent="0.35">
      <c r="P458" s="16"/>
    </row>
    <row r="459" spans="16:16" x14ac:dyDescent="0.35">
      <c r="P459" s="16"/>
    </row>
    <row r="460" spans="16:16" x14ac:dyDescent="0.35">
      <c r="P460" s="16"/>
    </row>
    <row r="461" spans="16:16" x14ac:dyDescent="0.35">
      <c r="P461" s="16"/>
    </row>
    <row r="462" spans="16:16" x14ac:dyDescent="0.35">
      <c r="P462" s="16"/>
    </row>
    <row r="463" spans="16:16" x14ac:dyDescent="0.35">
      <c r="P463" s="16"/>
    </row>
    <row r="464" spans="16:16" x14ac:dyDescent="0.35">
      <c r="P464" s="16"/>
    </row>
    <row r="465" spans="16:16" x14ac:dyDescent="0.35">
      <c r="P465" s="16"/>
    </row>
    <row r="466" spans="16:16" x14ac:dyDescent="0.35">
      <c r="P466" s="16"/>
    </row>
    <row r="467" spans="16:16" x14ac:dyDescent="0.35">
      <c r="P467" s="16"/>
    </row>
    <row r="468" spans="16:16" x14ac:dyDescent="0.35">
      <c r="P468" s="16"/>
    </row>
    <row r="469" spans="16:16" x14ac:dyDescent="0.35">
      <c r="P469" s="16"/>
    </row>
    <row r="470" spans="16:16" x14ac:dyDescent="0.35">
      <c r="P470" s="16"/>
    </row>
    <row r="471" spans="16:16" x14ac:dyDescent="0.35">
      <c r="P471" s="16"/>
    </row>
    <row r="472" spans="16:16" x14ac:dyDescent="0.35">
      <c r="P472" s="16"/>
    </row>
    <row r="473" spans="16:16" x14ac:dyDescent="0.35">
      <c r="P473" s="16"/>
    </row>
    <row r="474" spans="16:16" x14ac:dyDescent="0.35">
      <c r="P474" s="16"/>
    </row>
    <row r="475" spans="16:16" x14ac:dyDescent="0.35">
      <c r="P475" s="16"/>
    </row>
    <row r="476" spans="16:16" x14ac:dyDescent="0.35">
      <c r="P476" s="16"/>
    </row>
    <row r="477" spans="16:16" x14ac:dyDescent="0.35">
      <c r="P477" s="16"/>
    </row>
    <row r="478" spans="16:16" x14ac:dyDescent="0.35">
      <c r="P478" s="16"/>
    </row>
    <row r="479" spans="16:16" x14ac:dyDescent="0.35">
      <c r="P479" s="16"/>
    </row>
    <row r="480" spans="16:16" x14ac:dyDescent="0.35">
      <c r="P480" s="16"/>
    </row>
    <row r="481" spans="16:16" x14ac:dyDescent="0.35">
      <c r="P481" s="16"/>
    </row>
    <row r="482" spans="16:16" x14ac:dyDescent="0.35">
      <c r="P482" s="16"/>
    </row>
    <row r="483" spans="16:16" x14ac:dyDescent="0.35">
      <c r="P483" s="16"/>
    </row>
    <row r="484" spans="16:16" x14ac:dyDescent="0.35">
      <c r="P484" s="16"/>
    </row>
    <row r="485" spans="16:16" x14ac:dyDescent="0.35">
      <c r="P485" s="16"/>
    </row>
    <row r="486" spans="16:16" x14ac:dyDescent="0.35">
      <c r="P486" s="16"/>
    </row>
    <row r="487" spans="16:16" x14ac:dyDescent="0.35">
      <c r="P487" s="16"/>
    </row>
    <row r="488" spans="16:16" x14ac:dyDescent="0.35">
      <c r="P488" s="16"/>
    </row>
    <row r="489" spans="16:16" x14ac:dyDescent="0.35">
      <c r="P489" s="16"/>
    </row>
    <row r="490" spans="16:16" x14ac:dyDescent="0.35">
      <c r="P490" s="16"/>
    </row>
    <row r="491" spans="16:16" x14ac:dyDescent="0.35">
      <c r="P491" s="16"/>
    </row>
    <row r="492" spans="16:16" x14ac:dyDescent="0.35">
      <c r="P492" s="16"/>
    </row>
    <row r="493" spans="16:16" x14ac:dyDescent="0.35">
      <c r="P493" s="16"/>
    </row>
    <row r="494" spans="16:16" x14ac:dyDescent="0.35">
      <c r="P494" s="16"/>
    </row>
    <row r="495" spans="16:16" x14ac:dyDescent="0.35">
      <c r="P495" s="16"/>
    </row>
    <row r="496" spans="16:16" x14ac:dyDescent="0.35">
      <c r="P496" s="16"/>
    </row>
    <row r="497" spans="16:16" x14ac:dyDescent="0.35">
      <c r="P497" s="16"/>
    </row>
    <row r="498" spans="16:16" x14ac:dyDescent="0.35">
      <c r="P498" s="16"/>
    </row>
    <row r="499" spans="16:16" x14ac:dyDescent="0.35">
      <c r="P499" s="16"/>
    </row>
    <row r="500" spans="16:16" x14ac:dyDescent="0.35">
      <c r="P500" s="16"/>
    </row>
    <row r="501" spans="16:16" x14ac:dyDescent="0.35">
      <c r="P501" s="16"/>
    </row>
    <row r="502" spans="16:16" x14ac:dyDescent="0.35">
      <c r="P502" s="16"/>
    </row>
    <row r="503" spans="16:16" x14ac:dyDescent="0.35">
      <c r="P503" s="16"/>
    </row>
    <row r="504" spans="16:16" x14ac:dyDescent="0.35">
      <c r="P504" s="16"/>
    </row>
    <row r="505" spans="16:16" x14ac:dyDescent="0.35">
      <c r="P505" s="16"/>
    </row>
    <row r="506" spans="16:16" x14ac:dyDescent="0.35">
      <c r="P506" s="16"/>
    </row>
    <row r="507" spans="16:16" x14ac:dyDescent="0.35">
      <c r="P507" s="16"/>
    </row>
    <row r="508" spans="16:16" x14ac:dyDescent="0.35">
      <c r="P508" s="16"/>
    </row>
    <row r="509" spans="16:16" x14ac:dyDescent="0.35">
      <c r="P509" s="16"/>
    </row>
    <row r="510" spans="16:16" x14ac:dyDescent="0.35">
      <c r="P510" s="16"/>
    </row>
    <row r="511" spans="16:16" x14ac:dyDescent="0.35">
      <c r="P511" s="16"/>
    </row>
    <row r="512" spans="16:16" x14ac:dyDescent="0.35">
      <c r="P512" s="16"/>
    </row>
    <row r="513" spans="16:16" x14ac:dyDescent="0.35">
      <c r="P513" s="16"/>
    </row>
    <row r="514" spans="16:16" x14ac:dyDescent="0.35">
      <c r="P514" s="16"/>
    </row>
    <row r="515" spans="16:16" x14ac:dyDescent="0.35">
      <c r="P515" s="16"/>
    </row>
    <row r="516" spans="16:16" x14ac:dyDescent="0.35">
      <c r="P516" s="16"/>
    </row>
    <row r="517" spans="16:16" x14ac:dyDescent="0.35">
      <c r="P517" s="16"/>
    </row>
    <row r="518" spans="16:16" x14ac:dyDescent="0.35">
      <c r="P518" s="16"/>
    </row>
    <row r="519" spans="16:16" x14ac:dyDescent="0.35">
      <c r="P519" s="16"/>
    </row>
    <row r="520" spans="16:16" x14ac:dyDescent="0.35">
      <c r="P520" s="16"/>
    </row>
    <row r="521" spans="16:16" x14ac:dyDescent="0.35">
      <c r="P521" s="16"/>
    </row>
    <row r="522" spans="16:16" x14ac:dyDescent="0.35">
      <c r="P522" s="16"/>
    </row>
    <row r="523" spans="16:16" x14ac:dyDescent="0.35">
      <c r="P523" s="16"/>
    </row>
    <row r="524" spans="16:16" x14ac:dyDescent="0.35">
      <c r="P524" s="16"/>
    </row>
    <row r="525" spans="16:16" x14ac:dyDescent="0.35">
      <c r="P525" s="16"/>
    </row>
    <row r="526" spans="16:16" x14ac:dyDescent="0.35">
      <c r="P526" s="16"/>
    </row>
    <row r="527" spans="16:16" x14ac:dyDescent="0.35">
      <c r="P527" s="16"/>
    </row>
    <row r="528" spans="16:16" x14ac:dyDescent="0.35">
      <c r="P528" s="16"/>
    </row>
    <row r="529" spans="16:16" x14ac:dyDescent="0.35">
      <c r="P529" s="16"/>
    </row>
    <row r="530" spans="16:16" x14ac:dyDescent="0.35">
      <c r="P530" s="16"/>
    </row>
    <row r="531" spans="16:16" x14ac:dyDescent="0.35">
      <c r="P531" s="16"/>
    </row>
    <row r="532" spans="16:16" x14ac:dyDescent="0.35">
      <c r="P532" s="16"/>
    </row>
    <row r="533" spans="16:16" x14ac:dyDescent="0.35">
      <c r="P533" s="16"/>
    </row>
    <row r="534" spans="16:16" x14ac:dyDescent="0.35">
      <c r="P534" s="16"/>
    </row>
    <row r="535" spans="16:16" x14ac:dyDescent="0.35">
      <c r="P535" s="16"/>
    </row>
    <row r="536" spans="16:16" x14ac:dyDescent="0.35">
      <c r="P536" s="16"/>
    </row>
    <row r="537" spans="16:16" x14ac:dyDescent="0.35">
      <c r="P537" s="16"/>
    </row>
    <row r="538" spans="16:16" x14ac:dyDescent="0.35">
      <c r="P538" s="16"/>
    </row>
    <row r="539" spans="16:16" x14ac:dyDescent="0.35">
      <c r="P539" s="16"/>
    </row>
    <row r="540" spans="16:16" x14ac:dyDescent="0.35">
      <c r="P540" s="16"/>
    </row>
    <row r="541" spans="16:16" x14ac:dyDescent="0.35">
      <c r="P541" s="16"/>
    </row>
    <row r="542" spans="16:16" x14ac:dyDescent="0.35">
      <c r="P542" s="16"/>
    </row>
    <row r="543" spans="16:16" x14ac:dyDescent="0.35">
      <c r="P543" s="16"/>
    </row>
    <row r="544" spans="16:16" x14ac:dyDescent="0.35">
      <c r="P544" s="16"/>
    </row>
    <row r="545" spans="16:16" x14ac:dyDescent="0.35">
      <c r="P545" s="16"/>
    </row>
    <row r="546" spans="16:16" x14ac:dyDescent="0.35">
      <c r="P546" s="16"/>
    </row>
    <row r="547" spans="16:16" x14ac:dyDescent="0.35">
      <c r="P547" s="16"/>
    </row>
    <row r="548" spans="16:16" x14ac:dyDescent="0.35">
      <c r="P548" s="16"/>
    </row>
    <row r="549" spans="16:16" x14ac:dyDescent="0.35">
      <c r="P549" s="16"/>
    </row>
    <row r="550" spans="16:16" x14ac:dyDescent="0.35">
      <c r="P550" s="16"/>
    </row>
    <row r="551" spans="16:16" x14ac:dyDescent="0.35">
      <c r="P551" s="16"/>
    </row>
    <row r="552" spans="16:16" x14ac:dyDescent="0.35">
      <c r="P552" s="16"/>
    </row>
  </sheetData>
  <sheetProtection formatColumns="0"/>
  <dataValidations count="3">
    <dataValidation type="list" allowBlank="1" showInputMessage="1" showErrorMessage="1" sqref="A3:A6 A19:A21 A12 A35:A36 A24 D2:D1048576" xr:uid="{6CFB6D21-E2E9-4108-BE08-8A89C76B3C1D}">
      <formula1>"Principal,Campus"</formula1>
    </dataValidation>
    <dataValidation type="list" allowBlank="1" showInputMessage="1" showErrorMessage="1" sqref="P553:P1048576" xr:uid="{8A1C631E-79DF-4214-B465-A67A75737091}">
      <formula1>"A41FK11, A256089"</formula1>
    </dataValidation>
    <dataValidation type="list" allowBlank="1" showInputMessage="1" showErrorMessage="1" sqref="E2:E1048576" xr:uid="{1C6B788A-278A-4592-BBAD-1E4DFC2EDD41}">
      <formula1>"Oui,Non"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67F63-C6E8-4AE8-BB9B-005E3551A884}">
  <dimension ref="A1:AP183"/>
  <sheetViews>
    <sheetView topLeftCell="AE1" workbookViewId="0">
      <selection activeCell="AQ1" sqref="AQ1"/>
    </sheetView>
  </sheetViews>
  <sheetFormatPr baseColWidth="10" defaultRowHeight="14.5" x14ac:dyDescent="0.35"/>
  <cols>
    <col min="1" max="1" width="17.26953125" style="1" customWidth="1"/>
    <col min="2" max="2" width="40" style="16" customWidth="1"/>
    <col min="3" max="3" width="27.08984375" style="16" customWidth="1"/>
    <col min="4" max="4" width="10.90625" style="16"/>
    <col min="5" max="5" width="31.54296875" style="16" bestFit="1" customWidth="1"/>
    <col min="6" max="6" width="56.81640625" style="16" customWidth="1"/>
    <col min="7" max="7" width="23.90625" style="16" bestFit="1" customWidth="1"/>
    <col min="8" max="8" width="19.81640625" style="16" bestFit="1" customWidth="1"/>
    <col min="9" max="9" width="10.90625" style="16"/>
    <col min="10" max="10" width="14.08984375" style="16" bestFit="1" customWidth="1"/>
    <col min="11" max="11" width="10.90625" style="66"/>
    <col min="12" max="16384" width="10.90625" style="16"/>
  </cols>
  <sheetData>
    <row r="1" spans="1:42" ht="36.5" customHeight="1" x14ac:dyDescent="0.35">
      <c r="A1" s="21" t="s">
        <v>5</v>
      </c>
      <c r="B1" s="21" t="s">
        <v>387</v>
      </c>
      <c r="C1" s="21" t="s">
        <v>388</v>
      </c>
      <c r="D1" s="21" t="s">
        <v>389</v>
      </c>
      <c r="E1" s="21" t="s">
        <v>390</v>
      </c>
      <c r="F1" s="21" t="s">
        <v>391</v>
      </c>
      <c r="G1" s="21" t="s">
        <v>392</v>
      </c>
      <c r="H1" s="21" t="s">
        <v>393</v>
      </c>
      <c r="I1" s="21" t="s">
        <v>394</v>
      </c>
      <c r="J1" s="21" t="s">
        <v>395</v>
      </c>
      <c r="K1" s="64" t="s">
        <v>396</v>
      </c>
      <c r="L1" s="21" t="s">
        <v>397</v>
      </c>
      <c r="M1" s="21" t="s">
        <v>398</v>
      </c>
      <c r="N1" s="21" t="s">
        <v>399</v>
      </c>
      <c r="O1" s="21" t="s">
        <v>400</v>
      </c>
      <c r="P1" s="21" t="s">
        <v>401</v>
      </c>
      <c r="Q1" s="21" t="s">
        <v>402</v>
      </c>
      <c r="R1" s="21" t="s">
        <v>403</v>
      </c>
      <c r="S1" s="21" t="s">
        <v>404</v>
      </c>
      <c r="T1" s="21" t="s">
        <v>405</v>
      </c>
      <c r="U1" s="21" t="s">
        <v>406</v>
      </c>
      <c r="V1" s="21" t="s">
        <v>407</v>
      </c>
      <c r="W1" s="21" t="s">
        <v>408</v>
      </c>
      <c r="X1" s="21"/>
      <c r="Y1" s="21" t="s">
        <v>409</v>
      </c>
      <c r="Z1" s="21" t="s">
        <v>410</v>
      </c>
      <c r="AA1" s="21" t="s">
        <v>397</v>
      </c>
      <c r="AB1" s="21" t="s">
        <v>398</v>
      </c>
      <c r="AC1" s="21" t="s">
        <v>399</v>
      </c>
      <c r="AD1" s="21" t="s">
        <v>400</v>
      </c>
      <c r="AE1" s="21" t="s">
        <v>401</v>
      </c>
      <c r="AF1" s="21" t="s">
        <v>402</v>
      </c>
      <c r="AG1" s="21" t="s">
        <v>403</v>
      </c>
      <c r="AH1" s="21" t="s">
        <v>404</v>
      </c>
      <c r="AI1" s="21" t="s">
        <v>405</v>
      </c>
      <c r="AJ1" s="21" t="s">
        <v>406</v>
      </c>
      <c r="AK1" s="21" t="s">
        <v>408</v>
      </c>
      <c r="AL1" s="21" t="s">
        <v>407</v>
      </c>
      <c r="AM1" s="21" t="s">
        <v>411</v>
      </c>
      <c r="AN1" s="21" t="s">
        <v>412</v>
      </c>
      <c r="AO1" s="21" t="s">
        <v>413</v>
      </c>
      <c r="AP1" s="21" t="s">
        <v>414</v>
      </c>
    </row>
    <row r="2" spans="1:42" x14ac:dyDescent="0.35">
      <c r="A2" s="54" t="s">
        <v>1246</v>
      </c>
      <c r="B2" s="39" t="s">
        <v>415</v>
      </c>
      <c r="C2" s="39" t="s">
        <v>415</v>
      </c>
      <c r="D2" s="39" t="s">
        <v>416</v>
      </c>
      <c r="E2" s="39" t="s">
        <v>416</v>
      </c>
      <c r="F2" s="39" t="s">
        <v>417</v>
      </c>
      <c r="G2" s="39" t="s">
        <v>418</v>
      </c>
      <c r="H2" s="39" t="s">
        <v>419</v>
      </c>
      <c r="I2" s="39" t="s">
        <v>420</v>
      </c>
      <c r="J2" s="39" t="s">
        <v>421</v>
      </c>
      <c r="K2" s="65" t="s">
        <v>422</v>
      </c>
      <c r="L2" s="39" t="s">
        <v>423</v>
      </c>
      <c r="M2" s="39" t="s">
        <v>416</v>
      </c>
      <c r="N2" s="39" t="s">
        <v>31</v>
      </c>
      <c r="O2" s="39" t="s">
        <v>44</v>
      </c>
      <c r="P2" s="39" t="s">
        <v>424</v>
      </c>
      <c r="Q2" s="39" t="s">
        <v>423</v>
      </c>
      <c r="R2" s="39" t="s">
        <v>416</v>
      </c>
      <c r="S2" s="39" t="s">
        <v>31</v>
      </c>
      <c r="T2" s="39" t="s">
        <v>44</v>
      </c>
      <c r="U2" s="39" t="s">
        <v>424</v>
      </c>
      <c r="V2" s="39" t="s">
        <v>31</v>
      </c>
      <c r="W2" s="39" t="s">
        <v>425</v>
      </c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</row>
    <row r="3" spans="1:42" x14ac:dyDescent="0.35">
      <c r="A3" s="40">
        <v>100501</v>
      </c>
      <c r="B3" s="39" t="s">
        <v>426</v>
      </c>
      <c r="C3" s="39" t="s">
        <v>426</v>
      </c>
      <c r="D3" s="39" t="s">
        <v>416</v>
      </c>
      <c r="E3" s="39" t="s">
        <v>416</v>
      </c>
      <c r="F3" s="39" t="s">
        <v>427</v>
      </c>
      <c r="G3" s="39" t="s">
        <v>428</v>
      </c>
      <c r="H3" s="39" t="s">
        <v>429</v>
      </c>
      <c r="I3" s="39" t="s">
        <v>420</v>
      </c>
      <c r="J3" s="39" t="s">
        <v>421</v>
      </c>
      <c r="K3" s="65" t="s">
        <v>422</v>
      </c>
      <c r="L3" s="39" t="s">
        <v>430</v>
      </c>
      <c r="M3" s="39" t="s">
        <v>416</v>
      </c>
      <c r="N3" s="39" t="s">
        <v>431</v>
      </c>
      <c r="O3" s="39" t="s">
        <v>44</v>
      </c>
      <c r="P3" s="39" t="s">
        <v>432</v>
      </c>
      <c r="Q3" s="39" t="s">
        <v>430</v>
      </c>
      <c r="R3" s="39" t="s">
        <v>416</v>
      </c>
      <c r="S3" s="39" t="s">
        <v>431</v>
      </c>
      <c r="T3" s="39" t="s">
        <v>44</v>
      </c>
      <c r="U3" s="39" t="s">
        <v>432</v>
      </c>
      <c r="V3" s="39" t="s">
        <v>37</v>
      </c>
      <c r="W3" s="39" t="s">
        <v>433</v>
      </c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</row>
    <row r="4" spans="1:42" x14ac:dyDescent="0.35">
      <c r="A4" s="40">
        <v>190504</v>
      </c>
      <c r="B4" s="39" t="s">
        <v>434</v>
      </c>
      <c r="C4" s="39" t="s">
        <v>434</v>
      </c>
      <c r="D4" s="39" t="s">
        <v>416</v>
      </c>
      <c r="E4" s="39" t="s">
        <v>416</v>
      </c>
      <c r="F4" s="39" t="s">
        <v>435</v>
      </c>
      <c r="G4" s="39" t="s">
        <v>418</v>
      </c>
      <c r="H4" s="39" t="s">
        <v>419</v>
      </c>
      <c r="I4" s="39" t="s">
        <v>420</v>
      </c>
      <c r="J4" s="39" t="s">
        <v>421</v>
      </c>
      <c r="K4" s="65" t="s">
        <v>422</v>
      </c>
      <c r="L4" s="39" t="s">
        <v>436</v>
      </c>
      <c r="M4" s="39" t="s">
        <v>416</v>
      </c>
      <c r="N4" s="39" t="s">
        <v>258</v>
      </c>
      <c r="O4" s="39" t="s">
        <v>44</v>
      </c>
      <c r="P4" s="39" t="s">
        <v>437</v>
      </c>
      <c r="Q4" s="39" t="s">
        <v>436</v>
      </c>
      <c r="R4" s="39" t="s">
        <v>416</v>
      </c>
      <c r="S4" s="39" t="s">
        <v>258</v>
      </c>
      <c r="T4" s="39" t="s">
        <v>44</v>
      </c>
      <c r="U4" s="39" t="s">
        <v>437</v>
      </c>
      <c r="V4" s="39" t="s">
        <v>438</v>
      </c>
      <c r="W4" s="39" t="s">
        <v>439</v>
      </c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</row>
    <row r="5" spans="1:42" x14ac:dyDescent="0.35">
      <c r="A5" s="40">
        <v>210508</v>
      </c>
      <c r="B5" s="39" t="s">
        <v>440</v>
      </c>
      <c r="C5" s="39" t="s">
        <v>440</v>
      </c>
      <c r="D5" s="39" t="s">
        <v>416</v>
      </c>
      <c r="E5" s="39" t="s">
        <v>416</v>
      </c>
      <c r="F5" s="39" t="s">
        <v>441</v>
      </c>
      <c r="G5" s="39" t="s">
        <v>442</v>
      </c>
      <c r="H5" s="39" t="s">
        <v>443</v>
      </c>
      <c r="I5" s="39" t="s">
        <v>420</v>
      </c>
      <c r="J5" s="39" t="s">
        <v>444</v>
      </c>
      <c r="K5" s="65" t="s">
        <v>445</v>
      </c>
      <c r="L5" s="39" t="s">
        <v>446</v>
      </c>
      <c r="M5" s="39" t="s">
        <v>416</v>
      </c>
      <c r="N5" s="39" t="s">
        <v>447</v>
      </c>
      <c r="O5" s="39" t="s">
        <v>44</v>
      </c>
      <c r="P5" s="39" t="s">
        <v>448</v>
      </c>
      <c r="Q5" s="39" t="s">
        <v>446</v>
      </c>
      <c r="R5" s="39" t="s">
        <v>416</v>
      </c>
      <c r="S5" s="39" t="s">
        <v>447</v>
      </c>
      <c r="T5" s="39" t="s">
        <v>44</v>
      </c>
      <c r="U5" s="39" t="s">
        <v>448</v>
      </c>
      <c r="V5" s="39" t="s">
        <v>449</v>
      </c>
      <c r="W5" s="39" t="s">
        <v>450</v>
      </c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</row>
    <row r="6" spans="1:42" x14ac:dyDescent="0.35">
      <c r="A6" s="41">
        <v>210590</v>
      </c>
      <c r="B6" s="39" t="s">
        <v>451</v>
      </c>
      <c r="C6" s="39" t="s">
        <v>452</v>
      </c>
      <c r="D6" s="39">
        <v>210508</v>
      </c>
      <c r="E6" s="39" t="s">
        <v>440</v>
      </c>
      <c r="F6" s="39" t="s">
        <v>453</v>
      </c>
      <c r="G6" s="39" t="s">
        <v>416</v>
      </c>
      <c r="H6" s="39" t="s">
        <v>443</v>
      </c>
      <c r="I6" s="39" t="s">
        <v>420</v>
      </c>
      <c r="J6" s="39" t="s">
        <v>444</v>
      </c>
      <c r="K6" s="65" t="s">
        <v>454</v>
      </c>
      <c r="L6" s="39" t="s">
        <v>446</v>
      </c>
      <c r="M6" s="39" t="s">
        <v>416</v>
      </c>
      <c r="N6" s="39" t="s">
        <v>447</v>
      </c>
      <c r="O6" s="39" t="s">
        <v>44</v>
      </c>
      <c r="P6" s="39" t="s">
        <v>448</v>
      </c>
      <c r="Q6" s="39" t="s">
        <v>446</v>
      </c>
      <c r="R6" s="39" t="s">
        <v>416</v>
      </c>
      <c r="S6" s="39" t="s">
        <v>447</v>
      </c>
      <c r="T6" s="39" t="s">
        <v>44</v>
      </c>
      <c r="U6" s="39" t="s">
        <v>448</v>
      </c>
      <c r="V6" s="39" t="s">
        <v>416</v>
      </c>
      <c r="W6" s="39" t="s">
        <v>455</v>
      </c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</row>
    <row r="7" spans="1:42" x14ac:dyDescent="0.35">
      <c r="A7" s="40">
        <v>250506</v>
      </c>
      <c r="B7" s="39" t="s">
        <v>456</v>
      </c>
      <c r="C7" s="39" t="s">
        <v>457</v>
      </c>
      <c r="D7" s="39" t="s">
        <v>416</v>
      </c>
      <c r="E7" s="39" t="s">
        <v>416</v>
      </c>
      <c r="F7" s="39" t="s">
        <v>458</v>
      </c>
      <c r="G7" s="39" t="s">
        <v>459</v>
      </c>
      <c r="H7" s="39" t="s">
        <v>460</v>
      </c>
      <c r="I7" s="39" t="s">
        <v>420</v>
      </c>
      <c r="J7" s="39" t="s">
        <v>444</v>
      </c>
      <c r="K7" s="65" t="s">
        <v>445</v>
      </c>
      <c r="L7" s="39" t="s">
        <v>461</v>
      </c>
      <c r="M7" s="39" t="s">
        <v>416</v>
      </c>
      <c r="N7" s="39" t="s">
        <v>262</v>
      </c>
      <c r="O7" s="39" t="s">
        <v>44</v>
      </c>
      <c r="P7" s="39" t="s">
        <v>462</v>
      </c>
      <c r="Q7" s="39" t="s">
        <v>461</v>
      </c>
      <c r="R7" s="39" t="s">
        <v>416</v>
      </c>
      <c r="S7" s="39" t="s">
        <v>262</v>
      </c>
      <c r="T7" s="39" t="s">
        <v>44</v>
      </c>
      <c r="U7" s="39" t="s">
        <v>462</v>
      </c>
      <c r="V7" s="39" t="s">
        <v>463</v>
      </c>
      <c r="W7" s="39" t="s">
        <v>464</v>
      </c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42" x14ac:dyDescent="0.35">
      <c r="A8" s="41">
        <v>260501</v>
      </c>
      <c r="B8" s="39" t="s">
        <v>465</v>
      </c>
      <c r="C8" s="39" t="s">
        <v>465</v>
      </c>
      <c r="D8" s="39" t="s">
        <v>416</v>
      </c>
      <c r="E8" s="39" t="s">
        <v>416</v>
      </c>
      <c r="F8" s="39" t="s">
        <v>466</v>
      </c>
      <c r="G8" s="39" t="s">
        <v>459</v>
      </c>
      <c r="H8" s="39" t="s">
        <v>467</v>
      </c>
      <c r="I8" s="39" t="s">
        <v>420</v>
      </c>
      <c r="J8" s="39" t="s">
        <v>444</v>
      </c>
      <c r="K8" s="65" t="s">
        <v>445</v>
      </c>
      <c r="L8" s="39" t="s">
        <v>468</v>
      </c>
      <c r="M8" s="39" t="s">
        <v>416</v>
      </c>
      <c r="N8" s="39" t="s">
        <v>18</v>
      </c>
      <c r="O8" s="39" t="s">
        <v>44</v>
      </c>
      <c r="P8" s="39" t="s">
        <v>469</v>
      </c>
      <c r="Q8" s="39" t="s">
        <v>468</v>
      </c>
      <c r="R8" s="39" t="s">
        <v>416</v>
      </c>
      <c r="S8" s="39" t="s">
        <v>18</v>
      </c>
      <c r="T8" s="39" t="s">
        <v>44</v>
      </c>
      <c r="U8" s="39" t="s">
        <v>469</v>
      </c>
      <c r="V8" s="39" t="s">
        <v>18</v>
      </c>
      <c r="W8" s="39" t="s">
        <v>470</v>
      </c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</row>
    <row r="9" spans="1:42" x14ac:dyDescent="0.35">
      <c r="A9" s="40">
        <v>260503</v>
      </c>
      <c r="B9" s="39" t="s">
        <v>465</v>
      </c>
      <c r="C9" s="39" t="s">
        <v>465</v>
      </c>
      <c r="D9" s="39">
        <v>260501</v>
      </c>
      <c r="E9" s="39" t="s">
        <v>465</v>
      </c>
      <c r="F9" s="39" t="s">
        <v>466</v>
      </c>
      <c r="G9" s="39" t="s">
        <v>459</v>
      </c>
      <c r="H9" s="39" t="s">
        <v>467</v>
      </c>
      <c r="I9" s="39" t="s">
        <v>420</v>
      </c>
      <c r="J9" s="39" t="s">
        <v>444</v>
      </c>
      <c r="K9" s="65" t="s">
        <v>471</v>
      </c>
      <c r="L9" s="39" t="s">
        <v>472</v>
      </c>
      <c r="M9" s="39" t="s">
        <v>416</v>
      </c>
      <c r="N9" s="39" t="s">
        <v>18</v>
      </c>
      <c r="O9" s="39" t="s">
        <v>44</v>
      </c>
      <c r="P9" s="39" t="s">
        <v>473</v>
      </c>
      <c r="Q9" s="39" t="s">
        <v>468</v>
      </c>
      <c r="R9" s="39" t="s">
        <v>416</v>
      </c>
      <c r="S9" s="39" t="s">
        <v>18</v>
      </c>
      <c r="T9" s="39" t="s">
        <v>44</v>
      </c>
      <c r="U9" s="39" t="s">
        <v>469</v>
      </c>
      <c r="V9" s="39" t="s">
        <v>18</v>
      </c>
      <c r="W9" s="39" t="s">
        <v>474</v>
      </c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</row>
    <row r="10" spans="1:42" x14ac:dyDescent="0.35">
      <c r="A10" s="42">
        <v>260504</v>
      </c>
      <c r="B10" s="39" t="s">
        <v>475</v>
      </c>
      <c r="C10" s="39" t="s">
        <v>476</v>
      </c>
      <c r="D10" s="39" t="s">
        <v>416</v>
      </c>
      <c r="E10" s="39" t="s">
        <v>416</v>
      </c>
      <c r="F10" s="39" t="s">
        <v>477</v>
      </c>
      <c r="G10" s="39" t="s">
        <v>459</v>
      </c>
      <c r="H10" s="39" t="s">
        <v>467</v>
      </c>
      <c r="I10" s="39" t="s">
        <v>420</v>
      </c>
      <c r="J10" s="39" t="s">
        <v>421</v>
      </c>
      <c r="K10" s="65" t="s">
        <v>422</v>
      </c>
      <c r="L10" s="39" t="s">
        <v>478</v>
      </c>
      <c r="M10" s="39" t="s">
        <v>416</v>
      </c>
      <c r="N10" s="39" t="s">
        <v>18</v>
      </c>
      <c r="O10" s="39" t="s">
        <v>44</v>
      </c>
      <c r="P10" s="39" t="s">
        <v>479</v>
      </c>
      <c r="Q10" s="39" t="s">
        <v>478</v>
      </c>
      <c r="R10" s="39" t="s">
        <v>416</v>
      </c>
      <c r="S10" s="39" t="s">
        <v>18</v>
      </c>
      <c r="T10" s="39" t="s">
        <v>44</v>
      </c>
      <c r="U10" s="39" t="s">
        <v>479</v>
      </c>
      <c r="V10" s="39" t="s">
        <v>18</v>
      </c>
      <c r="W10" s="39" t="s">
        <v>480</v>
      </c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spans="1:42" x14ac:dyDescent="0.35">
      <c r="A11" s="40">
        <v>260505</v>
      </c>
      <c r="B11" s="39" t="s">
        <v>465</v>
      </c>
      <c r="C11" s="39" t="s">
        <v>481</v>
      </c>
      <c r="D11" s="39">
        <v>260501</v>
      </c>
      <c r="E11" s="39" t="s">
        <v>465</v>
      </c>
      <c r="F11" s="39" t="s">
        <v>482</v>
      </c>
      <c r="G11" s="39" t="s">
        <v>459</v>
      </c>
      <c r="H11" s="39" t="s">
        <v>467</v>
      </c>
      <c r="I11" s="39" t="s">
        <v>420</v>
      </c>
      <c r="J11" s="39" t="s">
        <v>444</v>
      </c>
      <c r="K11" s="65" t="s">
        <v>471</v>
      </c>
      <c r="L11" s="39" t="s">
        <v>468</v>
      </c>
      <c r="M11" s="39" t="s">
        <v>416</v>
      </c>
      <c r="N11" s="39" t="s">
        <v>18</v>
      </c>
      <c r="O11" s="39" t="s">
        <v>44</v>
      </c>
      <c r="P11" s="39" t="s">
        <v>469</v>
      </c>
      <c r="Q11" s="39" t="s">
        <v>468</v>
      </c>
      <c r="R11" s="39" t="s">
        <v>416</v>
      </c>
      <c r="S11" s="39" t="s">
        <v>18</v>
      </c>
      <c r="T11" s="39" t="s">
        <v>44</v>
      </c>
      <c r="U11" s="39" t="s">
        <v>469</v>
      </c>
      <c r="V11" s="39" t="s">
        <v>18</v>
      </c>
      <c r="W11" s="39" t="s">
        <v>416</v>
      </c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</row>
    <row r="12" spans="1:42" x14ac:dyDescent="0.35">
      <c r="A12" s="40">
        <v>270543</v>
      </c>
      <c r="B12" s="39" t="s">
        <v>483</v>
      </c>
      <c r="C12" s="39" t="s">
        <v>483</v>
      </c>
      <c r="D12" s="39" t="s">
        <v>416</v>
      </c>
      <c r="E12" s="39" t="s">
        <v>416</v>
      </c>
      <c r="F12" s="39" t="s">
        <v>484</v>
      </c>
      <c r="G12" s="39" t="s">
        <v>485</v>
      </c>
      <c r="H12" s="39" t="s">
        <v>485</v>
      </c>
      <c r="I12" s="39" t="s">
        <v>420</v>
      </c>
      <c r="J12" s="39" t="s">
        <v>444</v>
      </c>
      <c r="K12" s="65" t="s">
        <v>445</v>
      </c>
      <c r="L12" s="39" t="s">
        <v>486</v>
      </c>
      <c r="M12" s="39" t="s">
        <v>416</v>
      </c>
      <c r="N12" s="39" t="s">
        <v>22</v>
      </c>
      <c r="O12" s="39" t="s">
        <v>44</v>
      </c>
      <c r="P12" s="39" t="s">
        <v>487</v>
      </c>
      <c r="Q12" s="39" t="s">
        <v>486</v>
      </c>
      <c r="R12" s="39" t="s">
        <v>416</v>
      </c>
      <c r="S12" s="39" t="s">
        <v>22</v>
      </c>
      <c r="T12" s="39" t="s">
        <v>44</v>
      </c>
      <c r="U12" s="39" t="s">
        <v>487</v>
      </c>
      <c r="V12" s="39" t="s">
        <v>22</v>
      </c>
      <c r="W12" s="39" t="s">
        <v>488</v>
      </c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</row>
    <row r="13" spans="1:42" x14ac:dyDescent="0.35">
      <c r="A13" s="40">
        <v>270544</v>
      </c>
      <c r="B13" s="39" t="s">
        <v>483</v>
      </c>
      <c r="C13" s="39" t="s">
        <v>483</v>
      </c>
      <c r="D13" s="39">
        <v>270543</v>
      </c>
      <c r="E13" s="39" t="s">
        <v>483</v>
      </c>
      <c r="F13" s="39" t="s">
        <v>484</v>
      </c>
      <c r="G13" s="39" t="s">
        <v>485</v>
      </c>
      <c r="H13" s="39" t="s">
        <v>485</v>
      </c>
      <c r="I13" s="39" t="s">
        <v>420</v>
      </c>
      <c r="J13" s="39" t="s">
        <v>444</v>
      </c>
      <c r="K13" s="65" t="s">
        <v>471</v>
      </c>
      <c r="L13" s="39" t="s">
        <v>489</v>
      </c>
      <c r="M13" s="39" t="s">
        <v>416</v>
      </c>
      <c r="N13" s="39" t="s">
        <v>22</v>
      </c>
      <c r="O13" s="39" t="s">
        <v>44</v>
      </c>
      <c r="P13" s="39" t="s">
        <v>490</v>
      </c>
      <c r="Q13" s="39" t="s">
        <v>489</v>
      </c>
      <c r="R13" s="39" t="s">
        <v>416</v>
      </c>
      <c r="S13" s="39" t="s">
        <v>22</v>
      </c>
      <c r="T13" s="39" t="s">
        <v>44</v>
      </c>
      <c r="U13" s="39" t="s">
        <v>490</v>
      </c>
      <c r="V13" s="39" t="s">
        <v>22</v>
      </c>
      <c r="W13" s="39" t="s">
        <v>416</v>
      </c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</row>
    <row r="14" spans="1:42" x14ac:dyDescent="0.35">
      <c r="A14" s="40">
        <v>277500</v>
      </c>
      <c r="B14" s="39" t="s">
        <v>491</v>
      </c>
      <c r="C14" s="39" t="s">
        <v>491</v>
      </c>
      <c r="D14" s="39" t="s">
        <v>416</v>
      </c>
      <c r="E14" s="39" t="s">
        <v>416</v>
      </c>
      <c r="F14" s="39" t="s">
        <v>492</v>
      </c>
      <c r="G14" s="39" t="s">
        <v>485</v>
      </c>
      <c r="H14" s="39" t="s">
        <v>485</v>
      </c>
      <c r="I14" s="39" t="s">
        <v>420</v>
      </c>
      <c r="J14" s="39" t="s">
        <v>444</v>
      </c>
      <c r="K14" s="65" t="s">
        <v>445</v>
      </c>
      <c r="L14" s="39" t="s">
        <v>493</v>
      </c>
      <c r="M14" s="39" t="s">
        <v>494</v>
      </c>
      <c r="N14" s="39" t="s">
        <v>22</v>
      </c>
      <c r="O14" s="39" t="s">
        <v>44</v>
      </c>
      <c r="P14" s="39" t="s">
        <v>495</v>
      </c>
      <c r="Q14" s="39" t="s">
        <v>493</v>
      </c>
      <c r="R14" s="39" t="s">
        <v>494</v>
      </c>
      <c r="S14" s="39" t="s">
        <v>22</v>
      </c>
      <c r="T14" s="39" t="s">
        <v>44</v>
      </c>
      <c r="U14" s="39" t="s">
        <v>495</v>
      </c>
      <c r="V14" s="39" t="s">
        <v>22</v>
      </c>
      <c r="W14" s="39" t="s">
        <v>496</v>
      </c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spans="1:42" x14ac:dyDescent="0.35">
      <c r="A15" s="40">
        <v>277501</v>
      </c>
      <c r="B15" s="39" t="s">
        <v>491</v>
      </c>
      <c r="C15" s="39" t="s">
        <v>497</v>
      </c>
      <c r="D15" s="39">
        <v>277500</v>
      </c>
      <c r="E15" s="39" t="s">
        <v>491</v>
      </c>
      <c r="F15" s="39" t="s">
        <v>492</v>
      </c>
      <c r="G15" s="39" t="s">
        <v>485</v>
      </c>
      <c r="H15" s="39" t="s">
        <v>485</v>
      </c>
      <c r="I15" s="39" t="s">
        <v>420</v>
      </c>
      <c r="J15" s="39" t="s">
        <v>444</v>
      </c>
      <c r="K15" s="65" t="s">
        <v>471</v>
      </c>
      <c r="L15" s="39" t="s">
        <v>498</v>
      </c>
      <c r="M15" s="39" t="s">
        <v>416</v>
      </c>
      <c r="N15" s="39" t="s">
        <v>22</v>
      </c>
      <c r="O15" s="39" t="s">
        <v>44</v>
      </c>
      <c r="P15" s="39" t="s">
        <v>495</v>
      </c>
      <c r="Q15" s="39" t="s">
        <v>498</v>
      </c>
      <c r="R15" s="39" t="s">
        <v>416</v>
      </c>
      <c r="S15" s="39" t="s">
        <v>22</v>
      </c>
      <c r="T15" s="39" t="s">
        <v>44</v>
      </c>
      <c r="U15" s="39" t="s">
        <v>495</v>
      </c>
      <c r="V15" s="39" t="s">
        <v>22</v>
      </c>
      <c r="W15" s="39" t="s">
        <v>499</v>
      </c>
      <c r="X15" s="39"/>
      <c r="Y15" s="39" t="s">
        <v>416</v>
      </c>
      <c r="Z15" s="39" t="s">
        <v>500</v>
      </c>
      <c r="AA15" s="39" t="s">
        <v>498</v>
      </c>
      <c r="AB15" s="39" t="s">
        <v>416</v>
      </c>
      <c r="AC15" s="39" t="s">
        <v>22</v>
      </c>
      <c r="AD15" s="39" t="s">
        <v>44</v>
      </c>
      <c r="AE15" s="39" t="s">
        <v>495</v>
      </c>
      <c r="AF15" s="39" t="s">
        <v>498</v>
      </c>
      <c r="AG15" s="39" t="s">
        <v>416</v>
      </c>
      <c r="AH15" s="39" t="s">
        <v>22</v>
      </c>
      <c r="AI15" s="16" t="s">
        <v>44</v>
      </c>
      <c r="AJ15" s="16" t="s">
        <v>495</v>
      </c>
      <c r="AK15" s="16" t="s">
        <v>499</v>
      </c>
      <c r="AL15" s="16" t="s">
        <v>22</v>
      </c>
      <c r="AM15" s="16" t="s">
        <v>501</v>
      </c>
      <c r="AN15" s="16" t="s">
        <v>416</v>
      </c>
      <c r="AO15" s="16" t="s">
        <v>416</v>
      </c>
      <c r="AP15" s="16" t="s">
        <v>416</v>
      </c>
    </row>
    <row r="16" spans="1:42" x14ac:dyDescent="0.35">
      <c r="A16" s="42">
        <v>290504</v>
      </c>
      <c r="B16" s="39" t="s">
        <v>502</v>
      </c>
      <c r="C16" s="39" t="s">
        <v>503</v>
      </c>
      <c r="D16" s="39">
        <v>749747</v>
      </c>
      <c r="E16" s="39" t="s">
        <v>504</v>
      </c>
      <c r="F16" s="39" t="s">
        <v>505</v>
      </c>
      <c r="G16" s="39" t="s">
        <v>506</v>
      </c>
      <c r="H16" s="39" t="s">
        <v>506</v>
      </c>
      <c r="I16" s="39" t="s">
        <v>420</v>
      </c>
      <c r="J16" s="39" t="s">
        <v>444</v>
      </c>
      <c r="K16" s="65" t="s">
        <v>507</v>
      </c>
      <c r="L16" s="39" t="s">
        <v>508</v>
      </c>
      <c r="M16" s="39" t="s">
        <v>416</v>
      </c>
      <c r="N16" s="39" t="s">
        <v>182</v>
      </c>
      <c r="O16" s="39" t="s">
        <v>44</v>
      </c>
      <c r="P16" s="39" t="s">
        <v>509</v>
      </c>
      <c r="Q16" s="39" t="s">
        <v>508</v>
      </c>
      <c r="R16" s="39" t="s">
        <v>416</v>
      </c>
      <c r="S16" s="39" t="s">
        <v>182</v>
      </c>
      <c r="T16" s="39" t="s">
        <v>44</v>
      </c>
      <c r="U16" s="39" t="s">
        <v>509</v>
      </c>
      <c r="V16" s="39" t="s">
        <v>510</v>
      </c>
      <c r="W16" s="39" t="s">
        <v>511</v>
      </c>
      <c r="X16" s="39"/>
      <c r="Y16" s="39" t="s">
        <v>512</v>
      </c>
      <c r="Z16" s="39" t="s">
        <v>500</v>
      </c>
      <c r="AA16" s="39" t="s">
        <v>508</v>
      </c>
      <c r="AB16" s="39" t="s">
        <v>416</v>
      </c>
      <c r="AC16" s="39" t="s">
        <v>182</v>
      </c>
      <c r="AD16" s="39" t="s">
        <v>44</v>
      </c>
      <c r="AE16" s="39" t="s">
        <v>509</v>
      </c>
      <c r="AF16" s="39" t="s">
        <v>508</v>
      </c>
      <c r="AG16" s="39" t="s">
        <v>416</v>
      </c>
      <c r="AH16" s="39" t="s">
        <v>182</v>
      </c>
      <c r="AI16" s="16" t="s">
        <v>44</v>
      </c>
      <c r="AJ16" s="16" t="s">
        <v>509</v>
      </c>
      <c r="AK16" s="16" t="s">
        <v>511</v>
      </c>
      <c r="AL16" s="16" t="s">
        <v>510</v>
      </c>
      <c r="AM16" s="16" t="s">
        <v>501</v>
      </c>
      <c r="AN16" s="16" t="s">
        <v>513</v>
      </c>
      <c r="AO16" s="16" t="s">
        <v>514</v>
      </c>
      <c r="AP16" s="16" t="s">
        <v>515</v>
      </c>
    </row>
    <row r="17" spans="1:42" x14ac:dyDescent="0.35">
      <c r="A17" s="43">
        <v>294901</v>
      </c>
      <c r="B17" s="39" t="s">
        <v>516</v>
      </c>
      <c r="C17" s="39" t="s">
        <v>516</v>
      </c>
      <c r="D17" s="39" t="s">
        <v>416</v>
      </c>
      <c r="E17" s="39" t="s">
        <v>416</v>
      </c>
      <c r="F17" s="39" t="s">
        <v>517</v>
      </c>
      <c r="G17" s="39" t="s">
        <v>506</v>
      </c>
      <c r="H17" s="39" t="s">
        <v>506</v>
      </c>
      <c r="I17" s="39" t="s">
        <v>420</v>
      </c>
      <c r="J17" s="39" t="s">
        <v>444</v>
      </c>
      <c r="K17" s="65" t="s">
        <v>445</v>
      </c>
      <c r="L17" s="39" t="s">
        <v>518</v>
      </c>
      <c r="M17" s="39" t="s">
        <v>416</v>
      </c>
      <c r="N17" s="39" t="s">
        <v>182</v>
      </c>
      <c r="O17" s="39" t="s">
        <v>44</v>
      </c>
      <c r="P17" s="39" t="s">
        <v>519</v>
      </c>
      <c r="Q17" s="39" t="s">
        <v>518</v>
      </c>
      <c r="R17" s="39" t="s">
        <v>416</v>
      </c>
      <c r="S17" s="39" t="s">
        <v>182</v>
      </c>
      <c r="T17" s="39" t="s">
        <v>44</v>
      </c>
      <c r="U17" s="39" t="s">
        <v>519</v>
      </c>
      <c r="V17" s="39" t="s">
        <v>520</v>
      </c>
      <c r="W17" s="39" t="s">
        <v>521</v>
      </c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</row>
    <row r="18" spans="1:42" x14ac:dyDescent="0.35">
      <c r="A18" s="40">
        <v>294903</v>
      </c>
      <c r="B18" s="39" t="s">
        <v>516</v>
      </c>
      <c r="C18" s="39" t="s">
        <v>516</v>
      </c>
      <c r="D18" s="39">
        <v>294901</v>
      </c>
      <c r="E18" s="39" t="s">
        <v>516</v>
      </c>
      <c r="F18" s="39" t="s">
        <v>522</v>
      </c>
      <c r="G18" s="39" t="s">
        <v>14</v>
      </c>
      <c r="H18" s="39" t="s">
        <v>14</v>
      </c>
      <c r="I18" s="39" t="s">
        <v>420</v>
      </c>
      <c r="J18" s="39" t="s">
        <v>444</v>
      </c>
      <c r="K18" s="65" t="s">
        <v>471</v>
      </c>
      <c r="L18" s="39" t="s">
        <v>523</v>
      </c>
      <c r="M18" s="39" t="s">
        <v>416</v>
      </c>
      <c r="N18" s="39" t="s">
        <v>14</v>
      </c>
      <c r="O18" s="39" t="s">
        <v>44</v>
      </c>
      <c r="P18" s="39" t="s">
        <v>524</v>
      </c>
      <c r="Q18" s="39" t="s">
        <v>523</v>
      </c>
      <c r="R18" s="39" t="s">
        <v>416</v>
      </c>
      <c r="S18" s="39" t="s">
        <v>14</v>
      </c>
      <c r="T18" s="39" t="s">
        <v>44</v>
      </c>
      <c r="U18" s="39" t="s">
        <v>524</v>
      </c>
      <c r="V18" s="39" t="s">
        <v>525</v>
      </c>
      <c r="W18" s="39" t="s">
        <v>416</v>
      </c>
      <c r="X18" s="39"/>
      <c r="Y18" s="39" t="s">
        <v>416</v>
      </c>
      <c r="Z18" s="39" t="s">
        <v>500</v>
      </c>
      <c r="AA18" s="39" t="s">
        <v>523</v>
      </c>
      <c r="AB18" s="39" t="s">
        <v>416</v>
      </c>
      <c r="AC18" s="39" t="s">
        <v>14</v>
      </c>
      <c r="AD18" s="39" t="s">
        <v>44</v>
      </c>
      <c r="AE18" s="39" t="s">
        <v>524</v>
      </c>
      <c r="AF18" s="39" t="s">
        <v>523</v>
      </c>
      <c r="AG18" s="39" t="s">
        <v>416</v>
      </c>
      <c r="AH18" s="39" t="s">
        <v>14</v>
      </c>
      <c r="AI18" s="16" t="s">
        <v>44</v>
      </c>
      <c r="AJ18" s="16" t="s">
        <v>524</v>
      </c>
      <c r="AK18" s="16" t="s">
        <v>416</v>
      </c>
      <c r="AL18" s="16" t="s">
        <v>525</v>
      </c>
      <c r="AM18" s="16" t="s">
        <v>501</v>
      </c>
      <c r="AN18" s="16" t="s">
        <v>416</v>
      </c>
      <c r="AO18" s="16" t="s">
        <v>416</v>
      </c>
      <c r="AP18" s="16" t="s">
        <v>416</v>
      </c>
    </row>
    <row r="19" spans="1:42" x14ac:dyDescent="0.35">
      <c r="A19" s="41">
        <v>303531</v>
      </c>
      <c r="B19" s="39" t="s">
        <v>526</v>
      </c>
      <c r="C19" s="39" t="s">
        <v>526</v>
      </c>
      <c r="D19" s="39" t="s">
        <v>416</v>
      </c>
      <c r="E19" s="39" t="s">
        <v>416</v>
      </c>
      <c r="F19" s="39" t="s">
        <v>527</v>
      </c>
      <c r="G19" s="39" t="s">
        <v>14</v>
      </c>
      <c r="H19" s="39" t="s">
        <v>14</v>
      </c>
      <c r="I19" s="39" t="s">
        <v>420</v>
      </c>
      <c r="J19" s="39" t="s">
        <v>444</v>
      </c>
      <c r="K19" s="65" t="s">
        <v>445</v>
      </c>
      <c r="L19" s="39" t="s">
        <v>528</v>
      </c>
      <c r="M19" s="39" t="s">
        <v>416</v>
      </c>
      <c r="N19" s="39" t="s">
        <v>14</v>
      </c>
      <c r="O19" s="39" t="s">
        <v>44</v>
      </c>
      <c r="P19" s="39" t="s">
        <v>529</v>
      </c>
      <c r="Q19" s="39" t="s">
        <v>528</v>
      </c>
      <c r="R19" s="39" t="s">
        <v>416</v>
      </c>
      <c r="S19" s="39" t="s">
        <v>14</v>
      </c>
      <c r="T19" s="39" t="s">
        <v>44</v>
      </c>
      <c r="U19" s="39" t="s">
        <v>529</v>
      </c>
      <c r="V19" s="39" t="s">
        <v>530</v>
      </c>
      <c r="W19" s="39" t="s">
        <v>531</v>
      </c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</row>
    <row r="20" spans="1:42" x14ac:dyDescent="0.35">
      <c r="A20" s="40">
        <v>303532</v>
      </c>
      <c r="B20" s="39" t="s">
        <v>532</v>
      </c>
      <c r="C20" s="39" t="s">
        <v>533</v>
      </c>
      <c r="D20" s="39">
        <v>303531</v>
      </c>
      <c r="E20" s="39" t="s">
        <v>526</v>
      </c>
      <c r="F20" s="39" t="s">
        <v>527</v>
      </c>
      <c r="G20" s="39" t="s">
        <v>14</v>
      </c>
      <c r="H20" s="39" t="s">
        <v>14</v>
      </c>
      <c r="I20" s="39" t="s">
        <v>420</v>
      </c>
      <c r="J20" s="39" t="s">
        <v>444</v>
      </c>
      <c r="K20" s="65" t="s">
        <v>471</v>
      </c>
      <c r="L20" s="39" t="s">
        <v>528</v>
      </c>
      <c r="M20" s="39" t="s">
        <v>416</v>
      </c>
      <c r="N20" s="39" t="s">
        <v>14</v>
      </c>
      <c r="O20" s="39" t="s">
        <v>44</v>
      </c>
      <c r="P20" s="39" t="s">
        <v>529</v>
      </c>
      <c r="Q20" s="39" t="s">
        <v>528</v>
      </c>
      <c r="R20" s="39" t="s">
        <v>416</v>
      </c>
      <c r="S20" s="39" t="s">
        <v>14</v>
      </c>
      <c r="T20" s="39" t="s">
        <v>44</v>
      </c>
      <c r="U20" s="39" t="s">
        <v>529</v>
      </c>
      <c r="V20" s="39" t="s">
        <v>530</v>
      </c>
      <c r="W20" s="39" t="s">
        <v>534</v>
      </c>
      <c r="X20" s="39"/>
      <c r="Y20" s="39" t="s">
        <v>535</v>
      </c>
      <c r="Z20" s="39" t="s">
        <v>500</v>
      </c>
      <c r="AA20" s="39" t="s">
        <v>528</v>
      </c>
      <c r="AB20" s="39" t="s">
        <v>416</v>
      </c>
      <c r="AC20" s="39" t="s">
        <v>14</v>
      </c>
      <c r="AD20" s="39" t="s">
        <v>44</v>
      </c>
      <c r="AE20" s="39" t="s">
        <v>529</v>
      </c>
      <c r="AF20" s="39" t="s">
        <v>528</v>
      </c>
      <c r="AG20" s="39" t="s">
        <v>416</v>
      </c>
      <c r="AH20" s="39" t="s">
        <v>14</v>
      </c>
      <c r="AI20" s="16" t="s">
        <v>44</v>
      </c>
      <c r="AJ20" s="16" t="s">
        <v>529</v>
      </c>
      <c r="AK20" s="16" t="s">
        <v>534</v>
      </c>
      <c r="AL20" s="16" t="s">
        <v>530</v>
      </c>
      <c r="AM20" s="16" t="s">
        <v>501</v>
      </c>
      <c r="AN20" s="16" t="s">
        <v>536</v>
      </c>
      <c r="AO20" s="16" t="s">
        <v>537</v>
      </c>
      <c r="AP20" s="16" t="s">
        <v>535</v>
      </c>
    </row>
    <row r="21" spans="1:42" x14ac:dyDescent="0.35">
      <c r="A21" s="40">
        <v>359505</v>
      </c>
      <c r="B21" s="39" t="s">
        <v>538</v>
      </c>
      <c r="C21" s="39" t="s">
        <v>538</v>
      </c>
      <c r="D21" s="39" t="s">
        <v>416</v>
      </c>
      <c r="E21" s="39" t="s">
        <v>416</v>
      </c>
      <c r="F21" s="39" t="s">
        <v>539</v>
      </c>
      <c r="G21" s="39" t="s">
        <v>14</v>
      </c>
      <c r="H21" s="39" t="s">
        <v>14</v>
      </c>
      <c r="I21" s="39" t="s">
        <v>420</v>
      </c>
      <c r="J21" s="39" t="s">
        <v>444</v>
      </c>
      <c r="K21" s="65" t="s">
        <v>445</v>
      </c>
      <c r="L21" s="39" t="s">
        <v>540</v>
      </c>
      <c r="M21" s="39" t="s">
        <v>416</v>
      </c>
      <c r="N21" s="39" t="s">
        <v>14</v>
      </c>
      <c r="O21" s="39" t="s">
        <v>44</v>
      </c>
      <c r="P21" s="39" t="s">
        <v>541</v>
      </c>
      <c r="Q21" s="39" t="s">
        <v>540</v>
      </c>
      <c r="R21" s="39" t="s">
        <v>416</v>
      </c>
      <c r="S21" s="39" t="s">
        <v>14</v>
      </c>
      <c r="T21" s="39" t="s">
        <v>44</v>
      </c>
      <c r="U21" s="39" t="s">
        <v>541</v>
      </c>
      <c r="V21" s="39" t="s">
        <v>525</v>
      </c>
      <c r="W21" s="39" t="s">
        <v>542</v>
      </c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42" x14ac:dyDescent="0.35">
      <c r="A22" s="40">
        <v>388551</v>
      </c>
      <c r="B22" s="39" t="s">
        <v>543</v>
      </c>
      <c r="C22" s="39" t="s">
        <v>544</v>
      </c>
      <c r="D22" s="39">
        <v>749747</v>
      </c>
      <c r="E22" s="39" t="s">
        <v>504</v>
      </c>
      <c r="F22" s="39" t="s">
        <v>545</v>
      </c>
      <c r="G22" s="39" t="s">
        <v>546</v>
      </c>
      <c r="H22" s="39" t="s">
        <v>34</v>
      </c>
      <c r="I22" s="39" t="s">
        <v>420</v>
      </c>
      <c r="J22" s="39" t="s">
        <v>444</v>
      </c>
      <c r="K22" s="65" t="s">
        <v>471</v>
      </c>
      <c r="L22" s="39" t="s">
        <v>547</v>
      </c>
      <c r="M22" s="39" t="s">
        <v>416</v>
      </c>
      <c r="N22" s="39" t="s">
        <v>34</v>
      </c>
      <c r="O22" s="39" t="s">
        <v>44</v>
      </c>
      <c r="P22" s="39" t="s">
        <v>548</v>
      </c>
      <c r="Q22" s="39" t="s">
        <v>547</v>
      </c>
      <c r="R22" s="39" t="s">
        <v>416</v>
      </c>
      <c r="S22" s="39" t="s">
        <v>34</v>
      </c>
      <c r="T22" s="39" t="s">
        <v>44</v>
      </c>
      <c r="U22" s="39" t="s">
        <v>548</v>
      </c>
      <c r="V22" s="39" t="s">
        <v>549</v>
      </c>
      <c r="W22" s="39" t="s">
        <v>550</v>
      </c>
      <c r="X22" s="39"/>
      <c r="Y22" s="39" t="s">
        <v>512</v>
      </c>
      <c r="Z22" s="39" t="s">
        <v>500</v>
      </c>
      <c r="AA22" s="39" t="s">
        <v>547</v>
      </c>
      <c r="AB22" s="39" t="s">
        <v>416</v>
      </c>
      <c r="AC22" s="39" t="s">
        <v>34</v>
      </c>
      <c r="AD22" s="39" t="s">
        <v>44</v>
      </c>
      <c r="AE22" s="39" t="s">
        <v>548</v>
      </c>
      <c r="AF22" s="39" t="s">
        <v>547</v>
      </c>
      <c r="AG22" s="39" t="s">
        <v>416</v>
      </c>
      <c r="AH22" s="39" t="s">
        <v>34</v>
      </c>
      <c r="AI22" s="16" t="s">
        <v>44</v>
      </c>
      <c r="AJ22" s="16" t="s">
        <v>548</v>
      </c>
      <c r="AK22" s="16" t="s">
        <v>550</v>
      </c>
      <c r="AL22" s="16" t="s">
        <v>549</v>
      </c>
      <c r="AM22" s="16" t="s">
        <v>501</v>
      </c>
      <c r="AN22" s="16" t="s">
        <v>513</v>
      </c>
      <c r="AO22" s="16" t="s">
        <v>514</v>
      </c>
      <c r="AP22" s="16" t="s">
        <v>416</v>
      </c>
    </row>
    <row r="23" spans="1:42" x14ac:dyDescent="0.35">
      <c r="A23" s="40">
        <v>389551</v>
      </c>
      <c r="B23" s="39" t="s">
        <v>551</v>
      </c>
      <c r="C23" s="39" t="s">
        <v>552</v>
      </c>
      <c r="D23" s="39">
        <v>749747</v>
      </c>
      <c r="E23" s="39" t="s">
        <v>504</v>
      </c>
      <c r="F23" s="39" t="s">
        <v>545</v>
      </c>
      <c r="G23" s="39" t="s">
        <v>546</v>
      </c>
      <c r="H23" s="39" t="s">
        <v>34</v>
      </c>
      <c r="I23" s="39" t="s">
        <v>420</v>
      </c>
      <c r="J23" s="39" t="s">
        <v>444</v>
      </c>
      <c r="K23" s="65" t="s">
        <v>507</v>
      </c>
      <c r="L23" s="39" t="s">
        <v>547</v>
      </c>
      <c r="M23" s="39" t="s">
        <v>416</v>
      </c>
      <c r="N23" s="39" t="s">
        <v>34</v>
      </c>
      <c r="O23" s="39" t="s">
        <v>44</v>
      </c>
      <c r="P23" s="39" t="s">
        <v>548</v>
      </c>
      <c r="Q23" s="39" t="s">
        <v>547</v>
      </c>
      <c r="R23" s="39" t="s">
        <v>416</v>
      </c>
      <c r="S23" s="39" t="s">
        <v>34</v>
      </c>
      <c r="T23" s="39" t="s">
        <v>44</v>
      </c>
      <c r="U23" s="39" t="s">
        <v>548</v>
      </c>
      <c r="V23" s="39" t="s">
        <v>549</v>
      </c>
      <c r="W23" s="39" t="s">
        <v>553</v>
      </c>
      <c r="X23" s="39"/>
      <c r="Y23" s="39" t="s">
        <v>512</v>
      </c>
      <c r="Z23" s="39" t="s">
        <v>500</v>
      </c>
      <c r="AA23" s="39" t="s">
        <v>547</v>
      </c>
      <c r="AB23" s="39" t="s">
        <v>416</v>
      </c>
      <c r="AC23" s="39" t="s">
        <v>34</v>
      </c>
      <c r="AD23" s="39" t="s">
        <v>44</v>
      </c>
      <c r="AE23" s="39" t="s">
        <v>548</v>
      </c>
      <c r="AF23" s="39" t="s">
        <v>547</v>
      </c>
      <c r="AG23" s="39" t="s">
        <v>416</v>
      </c>
      <c r="AH23" s="39" t="s">
        <v>34</v>
      </c>
      <c r="AI23" s="16" t="s">
        <v>44</v>
      </c>
      <c r="AJ23" s="16" t="s">
        <v>548</v>
      </c>
      <c r="AK23" s="16" t="s">
        <v>553</v>
      </c>
      <c r="AL23" s="16" t="s">
        <v>549</v>
      </c>
      <c r="AM23" s="16" t="s">
        <v>501</v>
      </c>
      <c r="AN23" s="16" t="s">
        <v>513</v>
      </c>
      <c r="AO23" s="16" t="s">
        <v>514</v>
      </c>
      <c r="AP23" s="16" t="s">
        <v>416</v>
      </c>
    </row>
    <row r="24" spans="1:42" x14ac:dyDescent="0.35">
      <c r="A24" s="41">
        <v>440512</v>
      </c>
      <c r="B24" s="39" t="s">
        <v>554</v>
      </c>
      <c r="C24" s="39" t="s">
        <v>555</v>
      </c>
      <c r="D24" s="39" t="s">
        <v>416</v>
      </c>
      <c r="E24" s="39" t="s">
        <v>416</v>
      </c>
      <c r="F24" s="39" t="s">
        <v>556</v>
      </c>
      <c r="G24" s="39" t="s">
        <v>506</v>
      </c>
      <c r="H24" s="39" t="s">
        <v>506</v>
      </c>
      <c r="I24" s="39" t="s">
        <v>420</v>
      </c>
      <c r="J24" s="39" t="s">
        <v>421</v>
      </c>
      <c r="K24" s="65" t="s">
        <v>422</v>
      </c>
      <c r="L24" s="39" t="s">
        <v>557</v>
      </c>
      <c r="M24" s="39" t="s">
        <v>558</v>
      </c>
      <c r="N24" s="39" t="s">
        <v>192</v>
      </c>
      <c r="O24" s="39" t="s">
        <v>44</v>
      </c>
      <c r="P24" s="39" t="s">
        <v>559</v>
      </c>
      <c r="Q24" s="39" t="s">
        <v>557</v>
      </c>
      <c r="R24" s="39" t="s">
        <v>416</v>
      </c>
      <c r="S24" s="39" t="s">
        <v>192</v>
      </c>
      <c r="T24" s="39" t="s">
        <v>44</v>
      </c>
      <c r="U24" s="39" t="s">
        <v>560</v>
      </c>
      <c r="V24" s="39" t="s">
        <v>192</v>
      </c>
      <c r="W24" s="39" t="s">
        <v>561</v>
      </c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42" x14ac:dyDescent="0.35">
      <c r="A25" s="41">
        <v>470502</v>
      </c>
      <c r="B25" s="39" t="s">
        <v>562</v>
      </c>
      <c r="C25" s="39" t="s">
        <v>562</v>
      </c>
      <c r="D25" s="39" t="s">
        <v>416</v>
      </c>
      <c r="E25" s="39" t="s">
        <v>416</v>
      </c>
      <c r="F25" s="39" t="s">
        <v>563</v>
      </c>
      <c r="G25" s="39" t="s">
        <v>564</v>
      </c>
      <c r="H25" s="39" t="s">
        <v>564</v>
      </c>
      <c r="I25" s="39" t="s">
        <v>420</v>
      </c>
      <c r="J25" s="39" t="s">
        <v>421</v>
      </c>
      <c r="K25" s="65" t="s">
        <v>422</v>
      </c>
      <c r="L25" s="39" t="s">
        <v>565</v>
      </c>
      <c r="M25" s="39" t="s">
        <v>416</v>
      </c>
      <c r="N25" s="39" t="s">
        <v>74</v>
      </c>
      <c r="O25" s="39" t="s">
        <v>44</v>
      </c>
      <c r="P25" s="39" t="s">
        <v>566</v>
      </c>
      <c r="Q25" s="39" t="s">
        <v>565</v>
      </c>
      <c r="R25" s="39" t="s">
        <v>416</v>
      </c>
      <c r="S25" s="39" t="s">
        <v>74</v>
      </c>
      <c r="T25" s="39" t="s">
        <v>44</v>
      </c>
      <c r="U25" s="39" t="s">
        <v>566</v>
      </c>
      <c r="V25" s="39" t="s">
        <v>567</v>
      </c>
      <c r="W25" s="39" t="s">
        <v>568</v>
      </c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</row>
    <row r="26" spans="1:42" x14ac:dyDescent="0.35">
      <c r="A26" s="41">
        <v>520500</v>
      </c>
      <c r="B26" s="39" t="s">
        <v>569</v>
      </c>
      <c r="C26" s="39" t="s">
        <v>569</v>
      </c>
      <c r="D26" s="39" t="s">
        <v>416</v>
      </c>
      <c r="E26" s="39" t="s">
        <v>416</v>
      </c>
      <c r="F26" s="39" t="s">
        <v>570</v>
      </c>
      <c r="G26" s="39" t="s">
        <v>571</v>
      </c>
      <c r="H26" s="39" t="s">
        <v>572</v>
      </c>
      <c r="I26" s="39" t="s">
        <v>420</v>
      </c>
      <c r="J26" s="39" t="s">
        <v>421</v>
      </c>
      <c r="K26" s="65" t="s">
        <v>422</v>
      </c>
      <c r="L26" s="39" t="s">
        <v>573</v>
      </c>
      <c r="M26" s="39" t="s">
        <v>416</v>
      </c>
      <c r="N26" s="39" t="s">
        <v>574</v>
      </c>
      <c r="O26" s="39" t="s">
        <v>44</v>
      </c>
      <c r="P26" s="39" t="s">
        <v>575</v>
      </c>
      <c r="Q26" s="39" t="s">
        <v>573</v>
      </c>
      <c r="R26" s="39" t="s">
        <v>416</v>
      </c>
      <c r="S26" s="39" t="s">
        <v>574</v>
      </c>
      <c r="T26" s="39" t="s">
        <v>44</v>
      </c>
      <c r="U26" s="39" t="s">
        <v>575</v>
      </c>
      <c r="V26" s="39" t="s">
        <v>576</v>
      </c>
      <c r="W26" s="39" t="s">
        <v>577</v>
      </c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</row>
    <row r="27" spans="1:42" x14ac:dyDescent="0.35">
      <c r="A27" s="44">
        <v>669506</v>
      </c>
      <c r="B27" s="39" t="s">
        <v>578</v>
      </c>
      <c r="C27" s="39" t="s">
        <v>578</v>
      </c>
      <c r="D27" s="39" t="s">
        <v>416</v>
      </c>
      <c r="E27" s="39" t="s">
        <v>416</v>
      </c>
      <c r="F27" s="39" t="s">
        <v>579</v>
      </c>
      <c r="G27" s="39" t="s">
        <v>442</v>
      </c>
      <c r="H27" s="39" t="s">
        <v>443</v>
      </c>
      <c r="I27" s="39" t="s">
        <v>420</v>
      </c>
      <c r="J27" s="39" t="s">
        <v>444</v>
      </c>
      <c r="K27" s="65" t="s">
        <v>445</v>
      </c>
      <c r="L27" s="39" t="s">
        <v>580</v>
      </c>
      <c r="M27" s="39" t="s">
        <v>416</v>
      </c>
      <c r="N27" s="39" t="s">
        <v>44</v>
      </c>
      <c r="O27" s="39" t="s">
        <v>44</v>
      </c>
      <c r="P27" s="39" t="s">
        <v>581</v>
      </c>
      <c r="Q27" s="39" t="s">
        <v>580</v>
      </c>
      <c r="R27" s="39" t="s">
        <v>416</v>
      </c>
      <c r="S27" s="39" t="s">
        <v>44</v>
      </c>
      <c r="T27" s="39" t="s">
        <v>44</v>
      </c>
      <c r="U27" s="39" t="s">
        <v>581</v>
      </c>
      <c r="V27" s="39" t="s">
        <v>582</v>
      </c>
      <c r="W27" s="39" t="s">
        <v>583</v>
      </c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42" x14ac:dyDescent="0.35">
      <c r="A28" s="43">
        <v>669510</v>
      </c>
      <c r="B28" s="39" t="s">
        <v>584</v>
      </c>
      <c r="C28" s="39" t="s">
        <v>584</v>
      </c>
      <c r="D28" s="39" t="s">
        <v>416</v>
      </c>
      <c r="E28" s="39" t="s">
        <v>416</v>
      </c>
      <c r="F28" s="39" t="s">
        <v>585</v>
      </c>
      <c r="G28" s="39" t="s">
        <v>442</v>
      </c>
      <c r="H28" s="39" t="s">
        <v>443</v>
      </c>
      <c r="I28" s="39" t="s">
        <v>420</v>
      </c>
      <c r="J28" s="39" t="s">
        <v>421</v>
      </c>
      <c r="K28" s="65" t="s">
        <v>422</v>
      </c>
      <c r="L28" s="39" t="s">
        <v>586</v>
      </c>
      <c r="M28" s="39" t="s">
        <v>416</v>
      </c>
      <c r="N28" s="39" t="s">
        <v>44</v>
      </c>
      <c r="O28" s="39" t="s">
        <v>44</v>
      </c>
      <c r="P28" s="39" t="s">
        <v>587</v>
      </c>
      <c r="Q28" s="39" t="s">
        <v>586</v>
      </c>
      <c r="R28" s="39" t="s">
        <v>416</v>
      </c>
      <c r="S28" s="39" t="s">
        <v>44</v>
      </c>
      <c r="T28" s="39" t="s">
        <v>44</v>
      </c>
      <c r="U28" s="39" t="s">
        <v>587</v>
      </c>
      <c r="V28" s="39" t="s">
        <v>582</v>
      </c>
      <c r="W28" s="39" t="s">
        <v>588</v>
      </c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42" x14ac:dyDescent="0.35">
      <c r="A29" s="43">
        <v>669511</v>
      </c>
      <c r="B29" s="39" t="s">
        <v>589</v>
      </c>
      <c r="C29" s="39" t="s">
        <v>589</v>
      </c>
      <c r="D29" s="39">
        <v>669506</v>
      </c>
      <c r="E29" s="39" t="s">
        <v>578</v>
      </c>
      <c r="F29" s="39" t="s">
        <v>579</v>
      </c>
      <c r="G29" s="39" t="s">
        <v>442</v>
      </c>
      <c r="H29" s="39" t="s">
        <v>443</v>
      </c>
      <c r="I29" s="39" t="s">
        <v>420</v>
      </c>
      <c r="J29" s="39" t="s">
        <v>444</v>
      </c>
      <c r="K29" s="65" t="s">
        <v>471</v>
      </c>
      <c r="L29" s="39" t="s">
        <v>590</v>
      </c>
      <c r="M29" s="39" t="s">
        <v>416</v>
      </c>
      <c r="N29" s="39" t="s">
        <v>44</v>
      </c>
      <c r="O29" s="39" t="s">
        <v>44</v>
      </c>
      <c r="P29" s="39" t="s">
        <v>591</v>
      </c>
      <c r="Q29" s="39" t="s">
        <v>580</v>
      </c>
      <c r="R29" s="39" t="s">
        <v>416</v>
      </c>
      <c r="S29" s="39" t="s">
        <v>44</v>
      </c>
      <c r="T29" s="39" t="s">
        <v>44</v>
      </c>
      <c r="U29" s="39" t="s">
        <v>581</v>
      </c>
      <c r="V29" s="39" t="s">
        <v>449</v>
      </c>
      <c r="W29" s="39" t="s">
        <v>592</v>
      </c>
      <c r="X29" s="39"/>
      <c r="Y29" s="39" t="s">
        <v>416</v>
      </c>
      <c r="Z29" s="39" t="s">
        <v>500</v>
      </c>
      <c r="AA29" s="39" t="s">
        <v>590</v>
      </c>
      <c r="AB29" s="39" t="s">
        <v>416</v>
      </c>
      <c r="AC29" s="39" t="s">
        <v>44</v>
      </c>
      <c r="AD29" s="39" t="s">
        <v>44</v>
      </c>
      <c r="AE29" s="39" t="s">
        <v>591</v>
      </c>
      <c r="AF29" s="39" t="s">
        <v>580</v>
      </c>
      <c r="AG29" s="39" t="s">
        <v>416</v>
      </c>
      <c r="AH29" s="39" t="s">
        <v>44</v>
      </c>
      <c r="AI29" s="16" t="s">
        <v>44</v>
      </c>
      <c r="AJ29" s="16" t="s">
        <v>581</v>
      </c>
      <c r="AK29" s="16" t="s">
        <v>592</v>
      </c>
      <c r="AL29" s="16" t="s">
        <v>449</v>
      </c>
      <c r="AM29" s="16" t="s">
        <v>501</v>
      </c>
      <c r="AN29" s="16" t="s">
        <v>536</v>
      </c>
      <c r="AO29" s="16" t="s">
        <v>537</v>
      </c>
      <c r="AP29" s="16" t="s">
        <v>416</v>
      </c>
    </row>
    <row r="30" spans="1:42" x14ac:dyDescent="0.35">
      <c r="A30" s="43">
        <v>669537</v>
      </c>
      <c r="B30" s="39" t="s">
        <v>593</v>
      </c>
      <c r="C30" s="39" t="s">
        <v>593</v>
      </c>
      <c r="D30" s="39" t="s">
        <v>416</v>
      </c>
      <c r="E30" s="39" t="s">
        <v>416</v>
      </c>
      <c r="F30" s="39" t="s">
        <v>594</v>
      </c>
      <c r="G30" s="39" t="s">
        <v>442</v>
      </c>
      <c r="H30" s="39" t="s">
        <v>443</v>
      </c>
      <c r="I30" s="39" t="s">
        <v>420</v>
      </c>
      <c r="J30" s="39" t="s">
        <v>444</v>
      </c>
      <c r="K30" s="65" t="s">
        <v>445</v>
      </c>
      <c r="L30" s="39" t="s">
        <v>595</v>
      </c>
      <c r="M30" s="39" t="s">
        <v>416</v>
      </c>
      <c r="N30" s="39" t="s">
        <v>44</v>
      </c>
      <c r="O30" s="39" t="s">
        <v>44</v>
      </c>
      <c r="P30" s="39" t="s">
        <v>596</v>
      </c>
      <c r="Q30" s="39" t="s">
        <v>595</v>
      </c>
      <c r="R30" s="39" t="s">
        <v>416</v>
      </c>
      <c r="S30" s="39" t="s">
        <v>44</v>
      </c>
      <c r="T30" s="39" t="s">
        <v>44</v>
      </c>
      <c r="U30" s="39" t="s">
        <v>596</v>
      </c>
      <c r="V30" s="39" t="s">
        <v>582</v>
      </c>
      <c r="W30" s="39" t="s">
        <v>597</v>
      </c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</row>
    <row r="31" spans="1:42" x14ac:dyDescent="0.35">
      <c r="A31" s="43">
        <v>669538</v>
      </c>
      <c r="B31" s="39" t="s">
        <v>598</v>
      </c>
      <c r="C31" s="39" t="s">
        <v>599</v>
      </c>
      <c r="D31" s="39">
        <v>669537</v>
      </c>
      <c r="E31" s="39" t="s">
        <v>593</v>
      </c>
      <c r="F31" s="39" t="s">
        <v>600</v>
      </c>
      <c r="G31" s="39" t="s">
        <v>442</v>
      </c>
      <c r="H31" s="39" t="s">
        <v>443</v>
      </c>
      <c r="I31" s="39" t="s">
        <v>420</v>
      </c>
      <c r="J31" s="39" t="s">
        <v>444</v>
      </c>
      <c r="K31" s="65" t="s">
        <v>471</v>
      </c>
      <c r="L31" s="39" t="s">
        <v>601</v>
      </c>
      <c r="M31" s="39" t="s">
        <v>416</v>
      </c>
      <c r="N31" s="39" t="s">
        <v>44</v>
      </c>
      <c r="O31" s="39" t="s">
        <v>44</v>
      </c>
      <c r="P31" s="39" t="s">
        <v>596</v>
      </c>
      <c r="Q31" s="39" t="s">
        <v>601</v>
      </c>
      <c r="R31" s="39" t="s">
        <v>416</v>
      </c>
      <c r="S31" s="39" t="s">
        <v>44</v>
      </c>
      <c r="T31" s="39" t="s">
        <v>44</v>
      </c>
      <c r="U31" s="39" t="s">
        <v>596</v>
      </c>
      <c r="V31" s="39" t="s">
        <v>582</v>
      </c>
      <c r="W31" s="39" t="s">
        <v>416</v>
      </c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</row>
    <row r="32" spans="1:42" x14ac:dyDescent="0.35">
      <c r="A32" s="43">
        <v>669542</v>
      </c>
      <c r="B32" s="39" t="s">
        <v>602</v>
      </c>
      <c r="C32" s="39" t="s">
        <v>602</v>
      </c>
      <c r="D32" s="39" t="s">
        <v>416</v>
      </c>
      <c r="E32" s="39" t="s">
        <v>416</v>
      </c>
      <c r="F32" s="39" t="s">
        <v>603</v>
      </c>
      <c r="G32" s="39" t="s">
        <v>442</v>
      </c>
      <c r="H32" s="39" t="s">
        <v>443</v>
      </c>
      <c r="I32" s="39" t="s">
        <v>420</v>
      </c>
      <c r="J32" s="39" t="s">
        <v>444</v>
      </c>
      <c r="K32" s="65" t="s">
        <v>445</v>
      </c>
      <c r="L32" s="39" t="s">
        <v>604</v>
      </c>
      <c r="M32" s="39" t="s">
        <v>416</v>
      </c>
      <c r="N32" s="39" t="s">
        <v>44</v>
      </c>
      <c r="O32" s="39" t="s">
        <v>44</v>
      </c>
      <c r="P32" s="39" t="s">
        <v>605</v>
      </c>
      <c r="Q32" s="39" t="s">
        <v>604</v>
      </c>
      <c r="R32" s="39" t="s">
        <v>416</v>
      </c>
      <c r="S32" s="39" t="s">
        <v>44</v>
      </c>
      <c r="T32" s="39" t="s">
        <v>44</v>
      </c>
      <c r="U32" s="39" t="s">
        <v>605</v>
      </c>
      <c r="V32" s="39" t="s">
        <v>582</v>
      </c>
      <c r="W32" s="39" t="s">
        <v>606</v>
      </c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</row>
    <row r="33" spans="1:42" x14ac:dyDescent="0.35">
      <c r="A33" s="43">
        <v>669543</v>
      </c>
      <c r="B33" s="39" t="s">
        <v>602</v>
      </c>
      <c r="C33" s="39" t="s">
        <v>602</v>
      </c>
      <c r="D33" s="39">
        <v>669542</v>
      </c>
      <c r="E33" s="39" t="s">
        <v>602</v>
      </c>
      <c r="F33" s="39" t="s">
        <v>603</v>
      </c>
      <c r="G33" s="39" t="s">
        <v>442</v>
      </c>
      <c r="H33" s="39" t="s">
        <v>443</v>
      </c>
      <c r="I33" s="39" t="s">
        <v>420</v>
      </c>
      <c r="J33" s="39" t="s">
        <v>444</v>
      </c>
      <c r="K33" s="65" t="s">
        <v>471</v>
      </c>
      <c r="L33" s="39" t="s">
        <v>607</v>
      </c>
      <c r="M33" s="39" t="s">
        <v>416</v>
      </c>
      <c r="N33" s="39" t="s">
        <v>44</v>
      </c>
      <c r="O33" s="39" t="s">
        <v>44</v>
      </c>
      <c r="P33" s="39" t="s">
        <v>608</v>
      </c>
      <c r="Q33" s="39" t="s">
        <v>607</v>
      </c>
      <c r="R33" s="39" t="s">
        <v>416</v>
      </c>
      <c r="S33" s="39" t="s">
        <v>44</v>
      </c>
      <c r="T33" s="39" t="s">
        <v>44</v>
      </c>
      <c r="U33" s="39" t="s">
        <v>608</v>
      </c>
      <c r="V33" s="39" t="s">
        <v>582</v>
      </c>
      <c r="W33" s="39" t="s">
        <v>606</v>
      </c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</row>
    <row r="34" spans="1:42" x14ac:dyDescent="0.35">
      <c r="A34" s="43">
        <v>669546</v>
      </c>
      <c r="B34" s="39" t="s">
        <v>609</v>
      </c>
      <c r="C34" s="39" t="s">
        <v>609</v>
      </c>
      <c r="D34" s="39" t="s">
        <v>416</v>
      </c>
      <c r="E34" s="39" t="s">
        <v>416</v>
      </c>
      <c r="F34" s="39" t="s">
        <v>610</v>
      </c>
      <c r="G34" s="39" t="s">
        <v>442</v>
      </c>
      <c r="H34" s="39" t="s">
        <v>443</v>
      </c>
      <c r="I34" s="39" t="s">
        <v>420</v>
      </c>
      <c r="J34" s="39" t="s">
        <v>444</v>
      </c>
      <c r="K34" s="65" t="s">
        <v>445</v>
      </c>
      <c r="L34" s="39" t="s">
        <v>611</v>
      </c>
      <c r="M34" s="39" t="s">
        <v>416</v>
      </c>
      <c r="N34" s="39" t="s">
        <v>44</v>
      </c>
      <c r="O34" s="39" t="s">
        <v>44</v>
      </c>
      <c r="P34" s="39" t="s">
        <v>612</v>
      </c>
      <c r="Q34" s="39" t="s">
        <v>611</v>
      </c>
      <c r="R34" s="39" t="s">
        <v>416</v>
      </c>
      <c r="S34" s="39" t="s">
        <v>44</v>
      </c>
      <c r="T34" s="39" t="s">
        <v>44</v>
      </c>
      <c r="U34" s="39" t="s">
        <v>612</v>
      </c>
      <c r="V34" s="39" t="s">
        <v>582</v>
      </c>
      <c r="W34" s="39" t="s">
        <v>613</v>
      </c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</row>
    <row r="35" spans="1:42" x14ac:dyDescent="0.35">
      <c r="A35" s="43">
        <v>669547</v>
      </c>
      <c r="B35" s="39" t="s">
        <v>609</v>
      </c>
      <c r="C35" s="39" t="s">
        <v>614</v>
      </c>
      <c r="D35" s="39">
        <v>669546</v>
      </c>
      <c r="E35" s="39" t="s">
        <v>609</v>
      </c>
      <c r="F35" s="39" t="s">
        <v>615</v>
      </c>
      <c r="G35" s="39" t="s">
        <v>442</v>
      </c>
      <c r="H35" s="39" t="s">
        <v>443</v>
      </c>
      <c r="I35" s="39" t="s">
        <v>420</v>
      </c>
      <c r="J35" s="39" t="s">
        <v>444</v>
      </c>
      <c r="K35" s="65" t="s">
        <v>471</v>
      </c>
      <c r="L35" s="39" t="s">
        <v>611</v>
      </c>
      <c r="M35" s="39" t="s">
        <v>416</v>
      </c>
      <c r="N35" s="39" t="s">
        <v>44</v>
      </c>
      <c r="O35" s="39" t="s">
        <v>44</v>
      </c>
      <c r="P35" s="39" t="s">
        <v>612</v>
      </c>
      <c r="Q35" s="39" t="s">
        <v>611</v>
      </c>
      <c r="R35" s="39" t="s">
        <v>416</v>
      </c>
      <c r="S35" s="39" t="s">
        <v>44</v>
      </c>
      <c r="T35" s="39" t="s">
        <v>44</v>
      </c>
      <c r="U35" s="39" t="s">
        <v>612</v>
      </c>
      <c r="V35" s="39" t="s">
        <v>582</v>
      </c>
      <c r="W35" s="39" t="s">
        <v>416</v>
      </c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</row>
    <row r="36" spans="1:42" x14ac:dyDescent="0.35">
      <c r="A36" s="43">
        <v>669590</v>
      </c>
      <c r="B36" s="39" t="s">
        <v>616</v>
      </c>
      <c r="C36" s="39" t="s">
        <v>617</v>
      </c>
      <c r="D36" s="39">
        <v>669506</v>
      </c>
      <c r="E36" s="39" t="s">
        <v>578</v>
      </c>
      <c r="F36" s="39" t="s">
        <v>416</v>
      </c>
      <c r="G36" s="39" t="s">
        <v>442</v>
      </c>
      <c r="H36" s="39" t="s">
        <v>443</v>
      </c>
      <c r="I36" s="39" t="s">
        <v>420</v>
      </c>
      <c r="J36" s="39" t="s">
        <v>444</v>
      </c>
      <c r="K36" s="65" t="s">
        <v>454</v>
      </c>
      <c r="L36" s="39" t="s">
        <v>580</v>
      </c>
      <c r="M36" s="39" t="s">
        <v>416</v>
      </c>
      <c r="N36" s="39" t="s">
        <v>44</v>
      </c>
      <c r="O36" s="39" t="s">
        <v>44</v>
      </c>
      <c r="P36" s="39" t="s">
        <v>581</v>
      </c>
      <c r="Q36" s="39" t="s">
        <v>580</v>
      </c>
      <c r="R36" s="39" t="s">
        <v>416</v>
      </c>
      <c r="S36" s="39" t="s">
        <v>44</v>
      </c>
      <c r="T36" s="39" t="s">
        <v>44</v>
      </c>
      <c r="U36" s="39" t="s">
        <v>581</v>
      </c>
      <c r="V36" s="39" t="s">
        <v>582</v>
      </c>
      <c r="W36" s="39" t="s">
        <v>618</v>
      </c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</row>
    <row r="37" spans="1:42" x14ac:dyDescent="0.35">
      <c r="A37" s="43">
        <v>690555</v>
      </c>
      <c r="B37" s="39" t="s">
        <v>619</v>
      </c>
      <c r="C37" s="39" t="s">
        <v>619</v>
      </c>
      <c r="D37" s="39" t="s">
        <v>416</v>
      </c>
      <c r="E37" s="39" t="s">
        <v>416</v>
      </c>
      <c r="F37" s="39" t="s">
        <v>620</v>
      </c>
      <c r="G37" s="39" t="s">
        <v>564</v>
      </c>
      <c r="H37" s="39" t="s">
        <v>564</v>
      </c>
      <c r="I37" s="39" t="s">
        <v>420</v>
      </c>
      <c r="J37" s="39" t="s">
        <v>444</v>
      </c>
      <c r="K37" s="65" t="s">
        <v>445</v>
      </c>
      <c r="L37" s="39" t="s">
        <v>621</v>
      </c>
      <c r="M37" s="39" t="s">
        <v>416</v>
      </c>
      <c r="N37" s="39" t="s">
        <v>74</v>
      </c>
      <c r="O37" s="39" t="s">
        <v>44</v>
      </c>
      <c r="P37" s="39" t="s">
        <v>622</v>
      </c>
      <c r="Q37" s="39" t="s">
        <v>621</v>
      </c>
      <c r="R37" s="39" t="s">
        <v>623</v>
      </c>
      <c r="S37" s="39" t="s">
        <v>74</v>
      </c>
      <c r="T37" s="39" t="s">
        <v>44</v>
      </c>
      <c r="U37" s="39" t="s">
        <v>622</v>
      </c>
      <c r="V37" s="39" t="s">
        <v>567</v>
      </c>
      <c r="W37" s="39" t="s">
        <v>624</v>
      </c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</row>
    <row r="38" spans="1:42" x14ac:dyDescent="0.35">
      <c r="A38" s="43">
        <v>690556</v>
      </c>
      <c r="B38" s="39" t="s">
        <v>625</v>
      </c>
      <c r="C38" s="39" t="s">
        <v>626</v>
      </c>
      <c r="D38" s="39">
        <v>690555</v>
      </c>
      <c r="E38" s="39" t="s">
        <v>619</v>
      </c>
      <c r="F38" s="39" t="s">
        <v>620</v>
      </c>
      <c r="G38" s="39" t="s">
        <v>564</v>
      </c>
      <c r="H38" s="39" t="s">
        <v>564</v>
      </c>
      <c r="I38" s="39" t="s">
        <v>420</v>
      </c>
      <c r="J38" s="39" t="s">
        <v>444</v>
      </c>
      <c r="K38" s="65" t="s">
        <v>471</v>
      </c>
      <c r="L38" s="39" t="s">
        <v>621</v>
      </c>
      <c r="M38" s="39" t="s">
        <v>416</v>
      </c>
      <c r="N38" s="39" t="s">
        <v>74</v>
      </c>
      <c r="O38" s="39" t="s">
        <v>44</v>
      </c>
      <c r="P38" s="39" t="s">
        <v>622</v>
      </c>
      <c r="Q38" s="39" t="s">
        <v>621</v>
      </c>
      <c r="R38" s="39" t="s">
        <v>416</v>
      </c>
      <c r="S38" s="39" t="s">
        <v>74</v>
      </c>
      <c r="T38" s="39" t="s">
        <v>44</v>
      </c>
      <c r="U38" s="39" t="s">
        <v>622</v>
      </c>
      <c r="V38" s="39" t="s">
        <v>567</v>
      </c>
      <c r="W38" s="39" t="s">
        <v>627</v>
      </c>
      <c r="X38" s="39"/>
      <c r="Y38" s="39" t="s">
        <v>628</v>
      </c>
      <c r="Z38" s="39" t="s">
        <v>500</v>
      </c>
      <c r="AA38" s="39" t="s">
        <v>621</v>
      </c>
      <c r="AB38" s="39" t="s">
        <v>416</v>
      </c>
      <c r="AC38" s="39" t="s">
        <v>74</v>
      </c>
      <c r="AD38" s="39" t="s">
        <v>44</v>
      </c>
      <c r="AE38" s="39" t="s">
        <v>622</v>
      </c>
      <c r="AF38" s="39" t="s">
        <v>621</v>
      </c>
      <c r="AG38" s="39" t="s">
        <v>416</v>
      </c>
      <c r="AH38" s="39" t="s">
        <v>74</v>
      </c>
      <c r="AI38" s="16" t="s">
        <v>44</v>
      </c>
      <c r="AJ38" s="16" t="s">
        <v>622</v>
      </c>
      <c r="AK38" s="16" t="s">
        <v>627</v>
      </c>
      <c r="AL38" s="16" t="s">
        <v>567</v>
      </c>
      <c r="AM38" s="16" t="s">
        <v>501</v>
      </c>
      <c r="AN38" s="16" t="s">
        <v>513</v>
      </c>
      <c r="AO38" s="16" t="s">
        <v>514</v>
      </c>
      <c r="AP38" s="16" t="s">
        <v>629</v>
      </c>
    </row>
    <row r="39" spans="1:42" x14ac:dyDescent="0.35">
      <c r="A39" s="43">
        <v>690571</v>
      </c>
      <c r="B39" s="39" t="s">
        <v>630</v>
      </c>
      <c r="C39" s="39" t="s">
        <v>631</v>
      </c>
      <c r="D39" s="39">
        <v>210508</v>
      </c>
      <c r="E39" s="39" t="s">
        <v>440</v>
      </c>
      <c r="F39" s="39" t="s">
        <v>632</v>
      </c>
      <c r="G39" s="39" t="s">
        <v>14</v>
      </c>
      <c r="H39" s="39" t="s">
        <v>14</v>
      </c>
      <c r="I39" s="39" t="s">
        <v>420</v>
      </c>
      <c r="J39" s="39" t="s">
        <v>444</v>
      </c>
      <c r="K39" s="65" t="s">
        <v>471</v>
      </c>
      <c r="L39" s="39" t="s">
        <v>633</v>
      </c>
      <c r="M39" s="39" t="s">
        <v>416</v>
      </c>
      <c r="N39" s="39" t="s">
        <v>14</v>
      </c>
      <c r="O39" s="39" t="s">
        <v>44</v>
      </c>
      <c r="P39" s="39" t="s">
        <v>634</v>
      </c>
      <c r="Q39" s="39" t="s">
        <v>633</v>
      </c>
      <c r="R39" s="39" t="s">
        <v>416</v>
      </c>
      <c r="S39" s="39" t="s">
        <v>14</v>
      </c>
      <c r="T39" s="39" t="s">
        <v>44</v>
      </c>
      <c r="U39" s="39" t="s">
        <v>634</v>
      </c>
      <c r="V39" s="39" t="s">
        <v>635</v>
      </c>
      <c r="W39" s="39" t="s">
        <v>636</v>
      </c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</row>
    <row r="40" spans="1:42" x14ac:dyDescent="0.35">
      <c r="A40" s="43">
        <v>690572</v>
      </c>
      <c r="B40" s="39" t="s">
        <v>637</v>
      </c>
      <c r="C40" s="39" t="s">
        <v>638</v>
      </c>
      <c r="D40" s="39">
        <v>210508</v>
      </c>
      <c r="E40" s="39" t="s">
        <v>440</v>
      </c>
      <c r="F40" s="39" t="s">
        <v>441</v>
      </c>
      <c r="G40" s="39" t="s">
        <v>14</v>
      </c>
      <c r="H40" s="39" t="s">
        <v>14</v>
      </c>
      <c r="I40" s="39" t="s">
        <v>420</v>
      </c>
      <c r="J40" s="39" t="s">
        <v>444</v>
      </c>
      <c r="K40" s="65" t="s">
        <v>471</v>
      </c>
      <c r="L40" s="39" t="s">
        <v>639</v>
      </c>
      <c r="M40" s="39" t="s">
        <v>416</v>
      </c>
      <c r="N40" s="39" t="s">
        <v>14</v>
      </c>
      <c r="O40" s="39" t="s">
        <v>44</v>
      </c>
      <c r="P40" s="39" t="s">
        <v>640</v>
      </c>
      <c r="Q40" s="39" t="s">
        <v>446</v>
      </c>
      <c r="R40" s="39" t="s">
        <v>416</v>
      </c>
      <c r="S40" s="39" t="s">
        <v>447</v>
      </c>
      <c r="T40" s="39" t="s">
        <v>44</v>
      </c>
      <c r="U40" s="39" t="s">
        <v>448</v>
      </c>
      <c r="V40" s="39" t="s">
        <v>635</v>
      </c>
      <c r="W40" s="39" t="s">
        <v>636</v>
      </c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</row>
    <row r="41" spans="1:42" x14ac:dyDescent="0.35">
      <c r="A41" s="43">
        <v>690574</v>
      </c>
      <c r="B41" s="39" t="s">
        <v>641</v>
      </c>
      <c r="C41" s="39" t="s">
        <v>641</v>
      </c>
      <c r="D41" s="39">
        <v>210508</v>
      </c>
      <c r="E41" s="39" t="s">
        <v>440</v>
      </c>
      <c r="F41" s="39" t="s">
        <v>632</v>
      </c>
      <c r="G41" s="39" t="s">
        <v>442</v>
      </c>
      <c r="H41" s="39" t="s">
        <v>443</v>
      </c>
      <c r="I41" s="39" t="s">
        <v>420</v>
      </c>
      <c r="J41" s="39" t="s">
        <v>444</v>
      </c>
      <c r="K41" s="65" t="s">
        <v>471</v>
      </c>
      <c r="L41" s="39" t="s">
        <v>642</v>
      </c>
      <c r="M41" s="39" t="s">
        <v>416</v>
      </c>
      <c r="N41" s="39" t="s">
        <v>44</v>
      </c>
      <c r="O41" s="39" t="s">
        <v>44</v>
      </c>
      <c r="P41" s="39" t="s">
        <v>643</v>
      </c>
      <c r="Q41" s="39" t="s">
        <v>642</v>
      </c>
      <c r="R41" s="39" t="s">
        <v>416</v>
      </c>
      <c r="S41" s="39" t="s">
        <v>44</v>
      </c>
      <c r="T41" s="39" t="s">
        <v>44</v>
      </c>
      <c r="U41" s="39" t="s">
        <v>643</v>
      </c>
      <c r="V41" s="39" t="s">
        <v>449</v>
      </c>
      <c r="W41" s="39" t="s">
        <v>416</v>
      </c>
      <c r="X41" s="39"/>
      <c r="Y41" s="39" t="s">
        <v>644</v>
      </c>
      <c r="Z41" s="39" t="s">
        <v>500</v>
      </c>
      <c r="AA41" s="39" t="s">
        <v>642</v>
      </c>
      <c r="AB41" s="39" t="s">
        <v>416</v>
      </c>
      <c r="AC41" s="39" t="s">
        <v>44</v>
      </c>
      <c r="AD41" s="39" t="s">
        <v>44</v>
      </c>
      <c r="AE41" s="39" t="s">
        <v>643</v>
      </c>
      <c r="AF41" s="39" t="s">
        <v>642</v>
      </c>
      <c r="AG41" s="39" t="s">
        <v>416</v>
      </c>
      <c r="AH41" s="39" t="s">
        <v>44</v>
      </c>
      <c r="AI41" s="16" t="s">
        <v>44</v>
      </c>
      <c r="AJ41" s="16" t="s">
        <v>643</v>
      </c>
      <c r="AK41" s="16" t="s">
        <v>416</v>
      </c>
      <c r="AL41" s="16" t="s">
        <v>449</v>
      </c>
      <c r="AM41" s="16" t="s">
        <v>501</v>
      </c>
      <c r="AN41" s="16" t="s">
        <v>513</v>
      </c>
      <c r="AO41" s="16" t="s">
        <v>514</v>
      </c>
      <c r="AP41" s="16" t="s">
        <v>645</v>
      </c>
    </row>
    <row r="42" spans="1:42" x14ac:dyDescent="0.35">
      <c r="A42" s="43">
        <v>690575</v>
      </c>
      <c r="B42" s="39" t="s">
        <v>440</v>
      </c>
      <c r="C42" s="39" t="s">
        <v>646</v>
      </c>
      <c r="D42" s="39">
        <v>210508</v>
      </c>
      <c r="E42" s="39" t="s">
        <v>440</v>
      </c>
      <c r="F42" s="39" t="s">
        <v>632</v>
      </c>
      <c r="G42" s="39" t="s">
        <v>442</v>
      </c>
      <c r="H42" s="39" t="s">
        <v>443</v>
      </c>
      <c r="I42" s="39" t="s">
        <v>420</v>
      </c>
      <c r="J42" s="39" t="s">
        <v>444</v>
      </c>
      <c r="K42" s="65" t="s">
        <v>471</v>
      </c>
      <c r="L42" s="39" t="s">
        <v>446</v>
      </c>
      <c r="M42" s="39" t="s">
        <v>416</v>
      </c>
      <c r="N42" s="39" t="s">
        <v>447</v>
      </c>
      <c r="O42" s="39" t="s">
        <v>44</v>
      </c>
      <c r="P42" s="39" t="s">
        <v>448</v>
      </c>
      <c r="Q42" s="39" t="s">
        <v>446</v>
      </c>
      <c r="R42" s="39" t="s">
        <v>416</v>
      </c>
      <c r="S42" s="39" t="s">
        <v>447</v>
      </c>
      <c r="T42" s="39" t="s">
        <v>44</v>
      </c>
      <c r="U42" s="39" t="s">
        <v>448</v>
      </c>
      <c r="V42" s="39" t="s">
        <v>449</v>
      </c>
      <c r="W42" s="39" t="s">
        <v>416</v>
      </c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</row>
    <row r="43" spans="1:42" x14ac:dyDescent="0.35">
      <c r="A43" s="43">
        <v>690576</v>
      </c>
      <c r="B43" s="39" t="s">
        <v>641</v>
      </c>
      <c r="C43" s="39" t="s">
        <v>647</v>
      </c>
      <c r="D43" s="39">
        <v>210508</v>
      </c>
      <c r="E43" s="39" t="s">
        <v>440</v>
      </c>
      <c r="F43" s="39" t="s">
        <v>632</v>
      </c>
      <c r="G43" s="39" t="s">
        <v>442</v>
      </c>
      <c r="H43" s="39" t="s">
        <v>443</v>
      </c>
      <c r="I43" s="39" t="s">
        <v>420</v>
      </c>
      <c r="J43" s="39" t="s">
        <v>444</v>
      </c>
      <c r="K43" s="65" t="s">
        <v>471</v>
      </c>
      <c r="L43" s="39" t="s">
        <v>642</v>
      </c>
      <c r="M43" s="39" t="s">
        <v>416</v>
      </c>
      <c r="N43" s="39" t="s">
        <v>44</v>
      </c>
      <c r="O43" s="39" t="s">
        <v>44</v>
      </c>
      <c r="P43" s="39" t="s">
        <v>643</v>
      </c>
      <c r="Q43" s="39" t="s">
        <v>642</v>
      </c>
      <c r="R43" s="39" t="s">
        <v>416</v>
      </c>
      <c r="S43" s="39" t="s">
        <v>44</v>
      </c>
      <c r="T43" s="39" t="s">
        <v>44</v>
      </c>
      <c r="U43" s="39" t="s">
        <v>643</v>
      </c>
      <c r="V43" s="39" t="s">
        <v>449</v>
      </c>
      <c r="W43" s="39" t="s">
        <v>416</v>
      </c>
      <c r="X43" s="39"/>
      <c r="Y43" s="39" t="s">
        <v>644</v>
      </c>
      <c r="Z43" s="39" t="s">
        <v>500</v>
      </c>
      <c r="AA43" s="39" t="s">
        <v>642</v>
      </c>
      <c r="AB43" s="39" t="s">
        <v>416</v>
      </c>
      <c r="AC43" s="39" t="s">
        <v>44</v>
      </c>
      <c r="AD43" s="39" t="s">
        <v>44</v>
      </c>
      <c r="AE43" s="39" t="s">
        <v>643</v>
      </c>
      <c r="AF43" s="39" t="s">
        <v>642</v>
      </c>
      <c r="AG43" s="39" t="s">
        <v>416</v>
      </c>
      <c r="AH43" s="39" t="s">
        <v>44</v>
      </c>
      <c r="AI43" s="16" t="s">
        <v>44</v>
      </c>
      <c r="AJ43" s="16" t="s">
        <v>643</v>
      </c>
      <c r="AK43" s="16" t="s">
        <v>416</v>
      </c>
      <c r="AL43" s="16" t="s">
        <v>449</v>
      </c>
      <c r="AM43" s="16" t="s">
        <v>501</v>
      </c>
      <c r="AN43" s="16" t="s">
        <v>513</v>
      </c>
      <c r="AO43" s="16" t="s">
        <v>514</v>
      </c>
      <c r="AP43" s="16" t="s">
        <v>645</v>
      </c>
    </row>
    <row r="44" spans="1:42" x14ac:dyDescent="0.35">
      <c r="A44" s="43">
        <v>691510</v>
      </c>
      <c r="B44" s="39" t="s">
        <v>648</v>
      </c>
      <c r="C44" s="39" t="s">
        <v>649</v>
      </c>
      <c r="D44" s="39" t="s">
        <v>416</v>
      </c>
      <c r="E44" s="39" t="s">
        <v>416</v>
      </c>
      <c r="F44" s="39" t="s">
        <v>650</v>
      </c>
      <c r="G44" s="39" t="s">
        <v>428</v>
      </c>
      <c r="H44" s="39" t="s">
        <v>429</v>
      </c>
      <c r="I44" s="39" t="s">
        <v>420</v>
      </c>
      <c r="J44" s="39" t="s">
        <v>444</v>
      </c>
      <c r="K44" s="65" t="s">
        <v>445</v>
      </c>
      <c r="L44" s="39" t="s">
        <v>651</v>
      </c>
      <c r="M44" s="39" t="s">
        <v>652</v>
      </c>
      <c r="N44" s="39" t="s">
        <v>431</v>
      </c>
      <c r="O44" s="39" t="s">
        <v>44</v>
      </c>
      <c r="P44" s="39" t="s">
        <v>653</v>
      </c>
      <c r="Q44" s="39" t="s">
        <v>651</v>
      </c>
      <c r="R44" s="39" t="s">
        <v>652</v>
      </c>
      <c r="S44" s="39" t="s">
        <v>431</v>
      </c>
      <c r="T44" s="39" t="s">
        <v>44</v>
      </c>
      <c r="U44" s="39" t="s">
        <v>653</v>
      </c>
      <c r="V44" s="39" t="s">
        <v>37</v>
      </c>
      <c r="W44" s="39" t="s">
        <v>654</v>
      </c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</row>
    <row r="45" spans="1:42" x14ac:dyDescent="0.35">
      <c r="A45" s="43">
        <v>691511</v>
      </c>
      <c r="B45" s="39" t="s">
        <v>648</v>
      </c>
      <c r="C45" s="39" t="s">
        <v>655</v>
      </c>
      <c r="D45" s="39">
        <v>691510</v>
      </c>
      <c r="E45" s="39" t="s">
        <v>648</v>
      </c>
      <c r="F45" s="39" t="s">
        <v>650</v>
      </c>
      <c r="G45" s="39" t="s">
        <v>428</v>
      </c>
      <c r="H45" s="39" t="s">
        <v>429</v>
      </c>
      <c r="I45" s="39" t="s">
        <v>420</v>
      </c>
      <c r="J45" s="39" t="s">
        <v>444</v>
      </c>
      <c r="K45" s="65" t="s">
        <v>471</v>
      </c>
      <c r="L45" s="39" t="s">
        <v>651</v>
      </c>
      <c r="M45" s="39" t="s">
        <v>652</v>
      </c>
      <c r="N45" s="39" t="s">
        <v>431</v>
      </c>
      <c r="O45" s="39" t="s">
        <v>44</v>
      </c>
      <c r="P45" s="39" t="s">
        <v>653</v>
      </c>
      <c r="Q45" s="39" t="s">
        <v>651</v>
      </c>
      <c r="R45" s="39" t="s">
        <v>652</v>
      </c>
      <c r="S45" s="39" t="s">
        <v>431</v>
      </c>
      <c r="T45" s="39" t="s">
        <v>44</v>
      </c>
      <c r="U45" s="39" t="s">
        <v>653</v>
      </c>
      <c r="V45" s="39" t="s">
        <v>37</v>
      </c>
      <c r="W45" s="39" t="s">
        <v>416</v>
      </c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</row>
    <row r="46" spans="1:42" x14ac:dyDescent="0.35">
      <c r="A46" s="43">
        <v>691512</v>
      </c>
      <c r="B46" s="39" t="s">
        <v>656</v>
      </c>
      <c r="C46" s="39" t="s">
        <v>656</v>
      </c>
      <c r="D46" s="39">
        <v>691510</v>
      </c>
      <c r="E46" s="39" t="s">
        <v>648</v>
      </c>
      <c r="F46" s="39" t="s">
        <v>657</v>
      </c>
      <c r="G46" s="39" t="s">
        <v>14</v>
      </c>
      <c r="H46" s="39" t="s">
        <v>14</v>
      </c>
      <c r="I46" s="39" t="s">
        <v>420</v>
      </c>
      <c r="J46" s="39" t="s">
        <v>444</v>
      </c>
      <c r="K46" s="65" t="s">
        <v>471</v>
      </c>
      <c r="L46" s="39" t="s">
        <v>658</v>
      </c>
      <c r="M46" s="39" t="s">
        <v>416</v>
      </c>
      <c r="N46" s="39" t="s">
        <v>14</v>
      </c>
      <c r="O46" s="39" t="s">
        <v>44</v>
      </c>
      <c r="P46" s="39" t="s">
        <v>659</v>
      </c>
      <c r="Q46" s="39" t="s">
        <v>658</v>
      </c>
      <c r="R46" s="39" t="s">
        <v>416</v>
      </c>
      <c r="S46" s="39" t="s">
        <v>14</v>
      </c>
      <c r="T46" s="39" t="s">
        <v>44</v>
      </c>
      <c r="U46" s="39" t="s">
        <v>659</v>
      </c>
      <c r="V46" s="39" t="s">
        <v>660</v>
      </c>
      <c r="W46" s="39" t="s">
        <v>416</v>
      </c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</row>
    <row r="47" spans="1:42" x14ac:dyDescent="0.35">
      <c r="A47" s="43">
        <v>691513</v>
      </c>
      <c r="B47" s="39" t="s">
        <v>656</v>
      </c>
      <c r="C47" s="39" t="s">
        <v>661</v>
      </c>
      <c r="D47" s="39">
        <v>691510</v>
      </c>
      <c r="E47" s="39" t="s">
        <v>648</v>
      </c>
      <c r="F47" s="39" t="s">
        <v>657</v>
      </c>
      <c r="G47" s="39" t="s">
        <v>14</v>
      </c>
      <c r="H47" s="39" t="s">
        <v>14</v>
      </c>
      <c r="I47" s="39" t="s">
        <v>420</v>
      </c>
      <c r="J47" s="39" t="s">
        <v>444</v>
      </c>
      <c r="K47" s="65" t="s">
        <v>471</v>
      </c>
      <c r="L47" s="39" t="s">
        <v>658</v>
      </c>
      <c r="M47" s="39" t="s">
        <v>416</v>
      </c>
      <c r="N47" s="39" t="s">
        <v>14</v>
      </c>
      <c r="O47" s="39" t="s">
        <v>44</v>
      </c>
      <c r="P47" s="39" t="s">
        <v>659</v>
      </c>
      <c r="Q47" s="39" t="s">
        <v>658</v>
      </c>
      <c r="R47" s="39" t="s">
        <v>416</v>
      </c>
      <c r="S47" s="39" t="s">
        <v>14</v>
      </c>
      <c r="T47" s="39" t="s">
        <v>44</v>
      </c>
      <c r="U47" s="39" t="s">
        <v>659</v>
      </c>
      <c r="V47" s="39" t="s">
        <v>660</v>
      </c>
      <c r="W47" s="39" t="s">
        <v>416</v>
      </c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</row>
    <row r="48" spans="1:42" x14ac:dyDescent="0.35">
      <c r="A48" s="43">
        <v>691580</v>
      </c>
      <c r="B48" s="39" t="s">
        <v>662</v>
      </c>
      <c r="C48" s="39" t="s">
        <v>663</v>
      </c>
      <c r="D48" s="39">
        <v>749747</v>
      </c>
      <c r="E48" s="39" t="s">
        <v>504</v>
      </c>
      <c r="F48" s="39" t="s">
        <v>505</v>
      </c>
      <c r="G48" s="39" t="s">
        <v>14</v>
      </c>
      <c r="H48" s="39" t="s">
        <v>14</v>
      </c>
      <c r="I48" s="39" t="s">
        <v>420</v>
      </c>
      <c r="J48" s="39" t="s">
        <v>444</v>
      </c>
      <c r="K48" s="65" t="s">
        <v>507</v>
      </c>
      <c r="L48" s="39" t="s">
        <v>664</v>
      </c>
      <c r="M48" s="39" t="s">
        <v>416</v>
      </c>
      <c r="N48" s="39" t="s">
        <v>665</v>
      </c>
      <c r="O48" s="39" t="s">
        <v>44</v>
      </c>
      <c r="P48" s="39" t="s">
        <v>666</v>
      </c>
      <c r="Q48" s="39" t="s">
        <v>664</v>
      </c>
      <c r="R48" s="39" t="s">
        <v>416</v>
      </c>
      <c r="S48" s="39" t="s">
        <v>665</v>
      </c>
      <c r="T48" s="39" t="s">
        <v>44</v>
      </c>
      <c r="U48" s="39" t="s">
        <v>666</v>
      </c>
      <c r="V48" s="39" t="s">
        <v>667</v>
      </c>
      <c r="W48" s="39" t="s">
        <v>668</v>
      </c>
      <c r="X48" s="39"/>
      <c r="Y48" s="39" t="s">
        <v>669</v>
      </c>
      <c r="Z48" s="39" t="s">
        <v>500</v>
      </c>
      <c r="AA48" s="39" t="s">
        <v>664</v>
      </c>
      <c r="AB48" s="39" t="s">
        <v>416</v>
      </c>
      <c r="AC48" s="39" t="s">
        <v>665</v>
      </c>
      <c r="AD48" s="39" t="s">
        <v>44</v>
      </c>
      <c r="AE48" s="39" t="s">
        <v>666</v>
      </c>
      <c r="AF48" s="39" t="s">
        <v>664</v>
      </c>
      <c r="AG48" s="39" t="s">
        <v>416</v>
      </c>
      <c r="AH48" s="39" t="s">
        <v>665</v>
      </c>
      <c r="AI48" s="16" t="s">
        <v>44</v>
      </c>
      <c r="AJ48" s="16" t="s">
        <v>666</v>
      </c>
      <c r="AK48" s="16" t="s">
        <v>668</v>
      </c>
      <c r="AL48" s="16" t="s">
        <v>667</v>
      </c>
      <c r="AM48" s="16" t="s">
        <v>501</v>
      </c>
      <c r="AN48" s="16" t="s">
        <v>536</v>
      </c>
      <c r="AO48" s="16" t="s">
        <v>537</v>
      </c>
      <c r="AP48" s="16" t="s">
        <v>670</v>
      </c>
    </row>
    <row r="49" spans="1:42" x14ac:dyDescent="0.35">
      <c r="A49" s="41">
        <v>691581</v>
      </c>
      <c r="B49" s="39" t="s">
        <v>671</v>
      </c>
      <c r="C49" s="39" t="s">
        <v>672</v>
      </c>
      <c r="D49" s="39">
        <v>749747</v>
      </c>
      <c r="E49" s="39" t="s">
        <v>504</v>
      </c>
      <c r="F49" s="39" t="s">
        <v>673</v>
      </c>
      <c r="G49" s="39" t="s">
        <v>14</v>
      </c>
      <c r="H49" s="39" t="s">
        <v>14</v>
      </c>
      <c r="I49" s="39" t="s">
        <v>420</v>
      </c>
      <c r="J49" s="39" t="s">
        <v>444</v>
      </c>
      <c r="K49" s="65" t="s">
        <v>471</v>
      </c>
      <c r="L49" s="39" t="s">
        <v>674</v>
      </c>
      <c r="M49" s="39" t="s">
        <v>675</v>
      </c>
      <c r="N49" s="39" t="s">
        <v>14</v>
      </c>
      <c r="O49" s="39" t="s">
        <v>44</v>
      </c>
      <c r="P49" s="39" t="s">
        <v>676</v>
      </c>
      <c r="Q49" s="39" t="s">
        <v>674</v>
      </c>
      <c r="R49" s="39" t="s">
        <v>675</v>
      </c>
      <c r="S49" s="39" t="s">
        <v>14</v>
      </c>
      <c r="T49" s="39" t="s">
        <v>44</v>
      </c>
      <c r="U49" s="39" t="s">
        <v>676</v>
      </c>
      <c r="V49" s="39" t="s">
        <v>677</v>
      </c>
      <c r="W49" s="39" t="s">
        <v>678</v>
      </c>
      <c r="X49" s="39"/>
      <c r="Y49" s="39" t="s">
        <v>670</v>
      </c>
      <c r="Z49" s="39" t="s">
        <v>500</v>
      </c>
      <c r="AA49" s="39" t="s">
        <v>674</v>
      </c>
      <c r="AB49" s="39" t="s">
        <v>675</v>
      </c>
      <c r="AC49" s="39" t="s">
        <v>14</v>
      </c>
      <c r="AD49" s="39" t="s">
        <v>44</v>
      </c>
      <c r="AE49" s="39" t="s">
        <v>676</v>
      </c>
      <c r="AF49" s="39" t="s">
        <v>674</v>
      </c>
      <c r="AG49" s="39" t="s">
        <v>675</v>
      </c>
      <c r="AH49" s="39" t="s">
        <v>14</v>
      </c>
      <c r="AI49" s="16" t="s">
        <v>44</v>
      </c>
      <c r="AJ49" s="16" t="s">
        <v>676</v>
      </c>
      <c r="AK49" s="16" t="s">
        <v>678</v>
      </c>
      <c r="AL49" s="16" t="s">
        <v>677</v>
      </c>
      <c r="AM49" s="16" t="s">
        <v>501</v>
      </c>
      <c r="AN49" s="16" t="s">
        <v>536</v>
      </c>
      <c r="AO49" s="16" t="s">
        <v>537</v>
      </c>
      <c r="AP49" s="16" t="s">
        <v>670</v>
      </c>
    </row>
    <row r="50" spans="1:42" x14ac:dyDescent="0.35">
      <c r="A50" s="41">
        <v>691582</v>
      </c>
      <c r="B50" s="39" t="s">
        <v>679</v>
      </c>
      <c r="C50" s="39" t="s">
        <v>672</v>
      </c>
      <c r="D50" s="39">
        <v>749747</v>
      </c>
      <c r="E50" s="39" t="s">
        <v>504</v>
      </c>
      <c r="F50" s="39" t="s">
        <v>680</v>
      </c>
      <c r="G50" s="39" t="s">
        <v>14</v>
      </c>
      <c r="H50" s="39" t="s">
        <v>14</v>
      </c>
      <c r="I50" s="39" t="s">
        <v>420</v>
      </c>
      <c r="J50" s="39" t="s">
        <v>444</v>
      </c>
      <c r="K50" s="65" t="s">
        <v>507</v>
      </c>
      <c r="L50" s="39" t="s">
        <v>674</v>
      </c>
      <c r="M50" s="39" t="s">
        <v>675</v>
      </c>
      <c r="N50" s="39" t="s">
        <v>14</v>
      </c>
      <c r="O50" s="39" t="s">
        <v>44</v>
      </c>
      <c r="P50" s="39" t="s">
        <v>676</v>
      </c>
      <c r="Q50" s="39" t="s">
        <v>674</v>
      </c>
      <c r="R50" s="39" t="s">
        <v>675</v>
      </c>
      <c r="S50" s="39" t="s">
        <v>14</v>
      </c>
      <c r="T50" s="39" t="s">
        <v>44</v>
      </c>
      <c r="U50" s="39" t="s">
        <v>676</v>
      </c>
      <c r="V50" s="39" t="s">
        <v>677</v>
      </c>
      <c r="W50" s="39" t="s">
        <v>678</v>
      </c>
      <c r="X50" s="39"/>
      <c r="Y50" s="39" t="s">
        <v>670</v>
      </c>
      <c r="Z50" s="39" t="s">
        <v>500</v>
      </c>
      <c r="AA50" s="39" t="s">
        <v>674</v>
      </c>
      <c r="AB50" s="39" t="s">
        <v>675</v>
      </c>
      <c r="AC50" s="39" t="s">
        <v>14</v>
      </c>
      <c r="AD50" s="39" t="s">
        <v>44</v>
      </c>
      <c r="AE50" s="39" t="s">
        <v>676</v>
      </c>
      <c r="AF50" s="39" t="s">
        <v>674</v>
      </c>
      <c r="AG50" s="39" t="s">
        <v>675</v>
      </c>
      <c r="AH50" s="39" t="s">
        <v>14</v>
      </c>
      <c r="AI50" s="16" t="s">
        <v>44</v>
      </c>
      <c r="AJ50" s="16" t="s">
        <v>676</v>
      </c>
      <c r="AK50" s="16" t="s">
        <v>678</v>
      </c>
      <c r="AL50" s="16" t="s">
        <v>677</v>
      </c>
      <c r="AM50" s="16" t="s">
        <v>501</v>
      </c>
      <c r="AN50" s="16" t="s">
        <v>536</v>
      </c>
      <c r="AO50" s="16" t="s">
        <v>537</v>
      </c>
      <c r="AP50" s="16" t="s">
        <v>670</v>
      </c>
    </row>
    <row r="51" spans="1:42" x14ac:dyDescent="0.35">
      <c r="A51" s="41">
        <v>691583</v>
      </c>
      <c r="B51" s="39" t="s">
        <v>681</v>
      </c>
      <c r="C51" s="39" t="s">
        <v>663</v>
      </c>
      <c r="D51" s="39">
        <v>749747</v>
      </c>
      <c r="E51" s="39" t="s">
        <v>504</v>
      </c>
      <c r="F51" s="39" t="s">
        <v>682</v>
      </c>
      <c r="G51" s="39" t="s">
        <v>14</v>
      </c>
      <c r="H51" s="39" t="s">
        <v>14</v>
      </c>
      <c r="I51" s="39" t="s">
        <v>420</v>
      </c>
      <c r="J51" s="39" t="s">
        <v>444</v>
      </c>
      <c r="K51" s="65" t="s">
        <v>471</v>
      </c>
      <c r="L51" s="39" t="s">
        <v>683</v>
      </c>
      <c r="M51" s="39" t="s">
        <v>416</v>
      </c>
      <c r="N51" s="39" t="s">
        <v>665</v>
      </c>
      <c r="O51" s="39" t="s">
        <v>44</v>
      </c>
      <c r="P51" s="39" t="s">
        <v>666</v>
      </c>
      <c r="Q51" s="39" t="s">
        <v>683</v>
      </c>
      <c r="R51" s="39" t="s">
        <v>416</v>
      </c>
      <c r="S51" s="39" t="s">
        <v>665</v>
      </c>
      <c r="T51" s="39" t="s">
        <v>44</v>
      </c>
      <c r="U51" s="39" t="s">
        <v>666</v>
      </c>
      <c r="V51" s="39" t="s">
        <v>667</v>
      </c>
      <c r="W51" s="39" t="s">
        <v>678</v>
      </c>
      <c r="X51" s="39"/>
      <c r="Y51" s="39" t="s">
        <v>669</v>
      </c>
      <c r="Z51" s="39" t="s">
        <v>500</v>
      </c>
      <c r="AA51" s="39" t="s">
        <v>683</v>
      </c>
      <c r="AB51" s="39" t="s">
        <v>416</v>
      </c>
      <c r="AC51" s="39" t="s">
        <v>665</v>
      </c>
      <c r="AD51" s="39" t="s">
        <v>44</v>
      </c>
      <c r="AE51" s="39" t="s">
        <v>666</v>
      </c>
      <c r="AF51" s="39" t="s">
        <v>683</v>
      </c>
      <c r="AG51" s="39" t="s">
        <v>416</v>
      </c>
      <c r="AH51" s="39" t="s">
        <v>665</v>
      </c>
      <c r="AI51" s="16" t="s">
        <v>44</v>
      </c>
      <c r="AJ51" s="16" t="s">
        <v>666</v>
      </c>
      <c r="AK51" s="16" t="s">
        <v>678</v>
      </c>
      <c r="AL51" s="16" t="s">
        <v>667</v>
      </c>
      <c r="AM51" s="16" t="s">
        <v>501</v>
      </c>
      <c r="AN51" s="16" t="s">
        <v>536</v>
      </c>
      <c r="AO51" s="16" t="s">
        <v>537</v>
      </c>
      <c r="AP51" s="16" t="s">
        <v>670</v>
      </c>
    </row>
    <row r="52" spans="1:42" x14ac:dyDescent="0.35">
      <c r="A52" s="41">
        <v>692531</v>
      </c>
      <c r="B52" s="39" t="s">
        <v>684</v>
      </c>
      <c r="C52" s="39" t="s">
        <v>684</v>
      </c>
      <c r="D52" s="39">
        <v>749547</v>
      </c>
      <c r="E52" s="39" t="s">
        <v>685</v>
      </c>
      <c r="F52" s="39" t="s">
        <v>686</v>
      </c>
      <c r="G52" s="39" t="s">
        <v>14</v>
      </c>
      <c r="H52" s="39" t="s">
        <v>14</v>
      </c>
      <c r="I52" s="39" t="s">
        <v>420</v>
      </c>
      <c r="J52" s="39" t="s">
        <v>444</v>
      </c>
      <c r="K52" s="65" t="s">
        <v>471</v>
      </c>
      <c r="L52" s="39" t="s">
        <v>687</v>
      </c>
      <c r="M52" s="39" t="s">
        <v>416</v>
      </c>
      <c r="N52" s="39" t="s">
        <v>14</v>
      </c>
      <c r="O52" s="39" t="s">
        <v>44</v>
      </c>
      <c r="P52" s="39" t="s">
        <v>688</v>
      </c>
      <c r="Q52" s="39" t="s">
        <v>687</v>
      </c>
      <c r="R52" s="39" t="s">
        <v>416</v>
      </c>
      <c r="S52" s="39" t="s">
        <v>14</v>
      </c>
      <c r="T52" s="39" t="s">
        <v>44</v>
      </c>
      <c r="U52" s="39" t="s">
        <v>688</v>
      </c>
      <c r="V52" s="39" t="s">
        <v>689</v>
      </c>
      <c r="W52" s="39" t="s">
        <v>690</v>
      </c>
      <c r="X52" s="39"/>
      <c r="Y52" s="39" t="s">
        <v>692</v>
      </c>
      <c r="Z52" s="39" t="s">
        <v>500</v>
      </c>
      <c r="AA52" s="39" t="s">
        <v>693</v>
      </c>
      <c r="AB52" s="39" t="s">
        <v>416</v>
      </c>
      <c r="AC52" s="39" t="s">
        <v>14</v>
      </c>
      <c r="AD52" s="39" t="s">
        <v>44</v>
      </c>
      <c r="AE52" s="39" t="s">
        <v>688</v>
      </c>
      <c r="AF52" s="39" t="s">
        <v>693</v>
      </c>
      <c r="AG52" s="39" t="s">
        <v>416</v>
      </c>
      <c r="AH52" s="39" t="s">
        <v>14</v>
      </c>
      <c r="AI52" s="16" t="s">
        <v>44</v>
      </c>
      <c r="AJ52" s="16" t="s">
        <v>688</v>
      </c>
      <c r="AK52" s="16" t="s">
        <v>690</v>
      </c>
      <c r="AL52" s="16" t="s">
        <v>689</v>
      </c>
      <c r="AM52" s="16" t="s">
        <v>501</v>
      </c>
      <c r="AN52" s="16" t="s">
        <v>513</v>
      </c>
      <c r="AO52" s="16" t="s">
        <v>514</v>
      </c>
      <c r="AP52" s="16" t="s">
        <v>515</v>
      </c>
    </row>
    <row r="53" spans="1:42" x14ac:dyDescent="0.35">
      <c r="A53" s="41">
        <v>692540</v>
      </c>
      <c r="B53" s="39" t="s">
        <v>694</v>
      </c>
      <c r="C53" s="39" t="s">
        <v>695</v>
      </c>
      <c r="D53" s="39" t="s">
        <v>416</v>
      </c>
      <c r="E53" s="39" t="s">
        <v>416</v>
      </c>
      <c r="F53" s="39" t="s">
        <v>696</v>
      </c>
      <c r="G53" s="39" t="s">
        <v>14</v>
      </c>
      <c r="H53" s="39" t="s">
        <v>14</v>
      </c>
      <c r="I53" s="39" t="s">
        <v>420</v>
      </c>
      <c r="J53" s="39" t="s">
        <v>444</v>
      </c>
      <c r="K53" s="65" t="s">
        <v>445</v>
      </c>
      <c r="L53" s="39" t="s">
        <v>697</v>
      </c>
      <c r="M53" s="39" t="s">
        <v>416</v>
      </c>
      <c r="N53" s="39" t="s">
        <v>14</v>
      </c>
      <c r="O53" s="39" t="s">
        <v>44</v>
      </c>
      <c r="P53" s="39" t="s">
        <v>698</v>
      </c>
      <c r="Q53" s="39" t="s">
        <v>697</v>
      </c>
      <c r="R53" s="39" t="s">
        <v>416</v>
      </c>
      <c r="S53" s="39" t="s">
        <v>14</v>
      </c>
      <c r="T53" s="39" t="s">
        <v>44</v>
      </c>
      <c r="U53" s="39" t="s">
        <v>698</v>
      </c>
      <c r="V53" s="39" t="s">
        <v>699</v>
      </c>
      <c r="W53" s="39" t="s">
        <v>700</v>
      </c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</row>
    <row r="54" spans="1:42" x14ac:dyDescent="0.35">
      <c r="A54" s="41">
        <v>692550</v>
      </c>
      <c r="B54" s="39" t="s">
        <v>701</v>
      </c>
      <c r="C54" s="39" t="s">
        <v>701</v>
      </c>
      <c r="D54" s="39" t="s">
        <v>416</v>
      </c>
      <c r="E54" s="39" t="s">
        <v>416</v>
      </c>
      <c r="F54" s="39" t="s">
        <v>702</v>
      </c>
      <c r="G54" s="39" t="s">
        <v>14</v>
      </c>
      <c r="H54" s="39" t="s">
        <v>14</v>
      </c>
      <c r="I54" s="39" t="s">
        <v>420</v>
      </c>
      <c r="J54" s="39" t="s">
        <v>444</v>
      </c>
      <c r="K54" s="65" t="s">
        <v>445</v>
      </c>
      <c r="L54" s="39" t="s">
        <v>703</v>
      </c>
      <c r="M54" s="39" t="s">
        <v>704</v>
      </c>
      <c r="N54" s="39" t="s">
        <v>14</v>
      </c>
      <c r="O54" s="39" t="s">
        <v>44</v>
      </c>
      <c r="P54" s="39" t="s">
        <v>705</v>
      </c>
      <c r="Q54" s="39" t="s">
        <v>703</v>
      </c>
      <c r="R54" s="39" t="s">
        <v>416</v>
      </c>
      <c r="S54" s="39" t="s">
        <v>14</v>
      </c>
      <c r="T54" s="39" t="s">
        <v>44</v>
      </c>
      <c r="U54" s="39" t="s">
        <v>705</v>
      </c>
      <c r="V54" s="39" t="s">
        <v>706</v>
      </c>
      <c r="W54" s="39" t="s">
        <v>707</v>
      </c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</row>
    <row r="55" spans="1:42" x14ac:dyDescent="0.35">
      <c r="A55" s="41">
        <v>692551</v>
      </c>
      <c r="B55" s="39" t="s">
        <v>708</v>
      </c>
      <c r="C55" s="39" t="s">
        <v>708</v>
      </c>
      <c r="D55" s="39">
        <v>692550</v>
      </c>
      <c r="E55" s="39" t="s">
        <v>701</v>
      </c>
      <c r="F55" s="39" t="s">
        <v>702</v>
      </c>
      <c r="G55" s="39" t="s">
        <v>506</v>
      </c>
      <c r="H55" s="39" t="s">
        <v>506</v>
      </c>
      <c r="I55" s="39" t="s">
        <v>420</v>
      </c>
      <c r="J55" s="39" t="s">
        <v>444</v>
      </c>
      <c r="K55" s="65" t="s">
        <v>471</v>
      </c>
      <c r="L55" s="39" t="s">
        <v>709</v>
      </c>
      <c r="M55" s="39" t="s">
        <v>416</v>
      </c>
      <c r="N55" s="39" t="s">
        <v>182</v>
      </c>
      <c r="O55" s="39" t="s">
        <v>44</v>
      </c>
      <c r="P55" s="39" t="s">
        <v>710</v>
      </c>
      <c r="Q55" s="39" t="s">
        <v>703</v>
      </c>
      <c r="R55" s="39" t="s">
        <v>416</v>
      </c>
      <c r="S55" s="39" t="s">
        <v>14</v>
      </c>
      <c r="T55" s="39" t="s">
        <v>44</v>
      </c>
      <c r="U55" s="39" t="s">
        <v>705</v>
      </c>
      <c r="V55" s="39" t="s">
        <v>520</v>
      </c>
      <c r="W55" s="39" t="s">
        <v>711</v>
      </c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</row>
    <row r="56" spans="1:42" x14ac:dyDescent="0.35">
      <c r="A56" s="41">
        <v>692552</v>
      </c>
      <c r="B56" s="39" t="s">
        <v>712</v>
      </c>
      <c r="C56" s="39" t="s">
        <v>712</v>
      </c>
      <c r="D56" s="39">
        <v>692550</v>
      </c>
      <c r="E56" s="39" t="s">
        <v>701</v>
      </c>
      <c r="F56" s="39" t="s">
        <v>702</v>
      </c>
      <c r="G56" s="39" t="s">
        <v>506</v>
      </c>
      <c r="H56" s="39" t="s">
        <v>506</v>
      </c>
      <c r="I56" s="39" t="s">
        <v>420</v>
      </c>
      <c r="J56" s="39" t="s">
        <v>444</v>
      </c>
      <c r="K56" s="65" t="s">
        <v>471</v>
      </c>
      <c r="L56" s="39" t="s">
        <v>713</v>
      </c>
      <c r="M56" s="39" t="s">
        <v>318</v>
      </c>
      <c r="N56" s="39" t="s">
        <v>714</v>
      </c>
      <c r="O56" s="39" t="s">
        <v>44</v>
      </c>
      <c r="P56" s="39" t="s">
        <v>715</v>
      </c>
      <c r="Q56" s="39" t="s">
        <v>703</v>
      </c>
      <c r="R56" s="39" t="s">
        <v>416</v>
      </c>
      <c r="S56" s="39" t="s">
        <v>14</v>
      </c>
      <c r="T56" s="39" t="s">
        <v>44</v>
      </c>
      <c r="U56" s="39" t="s">
        <v>705</v>
      </c>
      <c r="V56" s="39" t="s">
        <v>716</v>
      </c>
      <c r="W56" s="39" t="s">
        <v>717</v>
      </c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</row>
    <row r="57" spans="1:42" x14ac:dyDescent="0.35">
      <c r="A57" s="41">
        <v>692553</v>
      </c>
      <c r="B57" s="39" t="s">
        <v>701</v>
      </c>
      <c r="C57" s="39" t="s">
        <v>718</v>
      </c>
      <c r="D57" s="39">
        <v>692550</v>
      </c>
      <c r="E57" s="39" t="s">
        <v>701</v>
      </c>
      <c r="F57" s="39" t="s">
        <v>719</v>
      </c>
      <c r="G57" s="39" t="s">
        <v>14</v>
      </c>
      <c r="H57" s="39" t="s">
        <v>14</v>
      </c>
      <c r="I57" s="39" t="s">
        <v>420</v>
      </c>
      <c r="J57" s="39" t="s">
        <v>444</v>
      </c>
      <c r="K57" s="65" t="s">
        <v>471</v>
      </c>
      <c r="L57" s="39" t="s">
        <v>703</v>
      </c>
      <c r="M57" s="39" t="s">
        <v>704</v>
      </c>
      <c r="N57" s="39" t="s">
        <v>14</v>
      </c>
      <c r="O57" s="39" t="s">
        <v>44</v>
      </c>
      <c r="P57" s="39" t="s">
        <v>705</v>
      </c>
      <c r="Q57" s="39" t="s">
        <v>703</v>
      </c>
      <c r="R57" s="39" t="s">
        <v>416</v>
      </c>
      <c r="S57" s="39" t="s">
        <v>14</v>
      </c>
      <c r="T57" s="39" t="s">
        <v>44</v>
      </c>
      <c r="U57" s="39" t="s">
        <v>705</v>
      </c>
      <c r="V57" s="39" t="s">
        <v>706</v>
      </c>
      <c r="W57" s="39" t="s">
        <v>416</v>
      </c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</row>
    <row r="58" spans="1:42" x14ac:dyDescent="0.35">
      <c r="A58" s="41">
        <v>692554</v>
      </c>
      <c r="B58" s="39" t="s">
        <v>712</v>
      </c>
      <c r="C58" s="39" t="s">
        <v>720</v>
      </c>
      <c r="D58" s="39">
        <v>692550</v>
      </c>
      <c r="E58" s="39" t="s">
        <v>701</v>
      </c>
      <c r="F58" s="39" t="s">
        <v>719</v>
      </c>
      <c r="G58" s="39" t="s">
        <v>506</v>
      </c>
      <c r="H58" s="39" t="s">
        <v>506</v>
      </c>
      <c r="I58" s="39" t="s">
        <v>420</v>
      </c>
      <c r="J58" s="39" t="s">
        <v>444</v>
      </c>
      <c r="K58" s="65" t="s">
        <v>471</v>
      </c>
      <c r="L58" s="39" t="s">
        <v>721</v>
      </c>
      <c r="M58" s="39" t="s">
        <v>416</v>
      </c>
      <c r="N58" s="39" t="s">
        <v>714</v>
      </c>
      <c r="O58" s="39" t="s">
        <v>44</v>
      </c>
      <c r="P58" s="39" t="s">
        <v>715</v>
      </c>
      <c r="Q58" s="39" t="s">
        <v>703</v>
      </c>
      <c r="R58" s="39" t="s">
        <v>416</v>
      </c>
      <c r="S58" s="39" t="s">
        <v>14</v>
      </c>
      <c r="T58" s="39" t="s">
        <v>44</v>
      </c>
      <c r="U58" s="39" t="s">
        <v>705</v>
      </c>
      <c r="V58" s="39" t="s">
        <v>716</v>
      </c>
      <c r="W58" s="39" t="s">
        <v>416</v>
      </c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</row>
    <row r="59" spans="1:42" x14ac:dyDescent="0.35">
      <c r="A59" s="41">
        <v>692570</v>
      </c>
      <c r="B59" s="39" t="s">
        <v>722</v>
      </c>
      <c r="C59" s="39" t="s">
        <v>723</v>
      </c>
      <c r="D59" s="39" t="s">
        <v>416</v>
      </c>
      <c r="E59" s="39" t="s">
        <v>416</v>
      </c>
      <c r="F59" s="39" t="s">
        <v>724</v>
      </c>
      <c r="G59" s="39" t="s">
        <v>506</v>
      </c>
      <c r="H59" s="39" t="s">
        <v>506</v>
      </c>
      <c r="I59" s="39" t="s">
        <v>420</v>
      </c>
      <c r="J59" s="39" t="s">
        <v>444</v>
      </c>
      <c r="K59" s="65" t="s">
        <v>445</v>
      </c>
      <c r="L59" s="39" t="s">
        <v>725</v>
      </c>
      <c r="M59" s="39" t="s">
        <v>416</v>
      </c>
      <c r="N59" s="39" t="s">
        <v>726</v>
      </c>
      <c r="O59" s="39" t="s">
        <v>44</v>
      </c>
      <c r="P59" s="39" t="s">
        <v>727</v>
      </c>
      <c r="Q59" s="39" t="s">
        <v>725</v>
      </c>
      <c r="R59" s="39" t="s">
        <v>416</v>
      </c>
      <c r="S59" s="39" t="s">
        <v>726</v>
      </c>
      <c r="T59" s="39" t="s">
        <v>44</v>
      </c>
      <c r="U59" s="39" t="s">
        <v>727</v>
      </c>
      <c r="V59" s="39" t="s">
        <v>728</v>
      </c>
      <c r="W59" s="39" t="s">
        <v>729</v>
      </c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</row>
    <row r="60" spans="1:42" x14ac:dyDescent="0.35">
      <c r="A60" s="41">
        <v>692580</v>
      </c>
      <c r="B60" s="39" t="s">
        <v>730</v>
      </c>
      <c r="C60" s="39" t="s">
        <v>731</v>
      </c>
      <c r="D60" s="39" t="s">
        <v>416</v>
      </c>
      <c r="E60" s="39" t="s">
        <v>416</v>
      </c>
      <c r="F60" s="39" t="s">
        <v>732</v>
      </c>
      <c r="G60" s="39" t="s">
        <v>14</v>
      </c>
      <c r="H60" s="39" t="s">
        <v>14</v>
      </c>
      <c r="I60" s="39" t="s">
        <v>420</v>
      </c>
      <c r="J60" s="39" t="s">
        <v>444</v>
      </c>
      <c r="K60" s="65" t="s">
        <v>445</v>
      </c>
      <c r="L60" s="39" t="s">
        <v>733</v>
      </c>
      <c r="M60" s="39" t="s">
        <v>734</v>
      </c>
      <c r="N60" s="39" t="s">
        <v>14</v>
      </c>
      <c r="O60" s="39" t="s">
        <v>44</v>
      </c>
      <c r="P60" s="39" t="s">
        <v>735</v>
      </c>
      <c r="Q60" s="39" t="s">
        <v>733</v>
      </c>
      <c r="R60" s="39" t="s">
        <v>734</v>
      </c>
      <c r="S60" s="39" t="s">
        <v>14</v>
      </c>
      <c r="T60" s="39" t="s">
        <v>44</v>
      </c>
      <c r="U60" s="39" t="s">
        <v>735</v>
      </c>
      <c r="V60" s="39" t="s">
        <v>525</v>
      </c>
      <c r="W60" s="39" t="s">
        <v>736</v>
      </c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</row>
    <row r="61" spans="1:42" x14ac:dyDescent="0.35">
      <c r="A61" s="41">
        <v>692581</v>
      </c>
      <c r="B61" s="39" t="s">
        <v>737</v>
      </c>
      <c r="C61" s="39" t="s">
        <v>738</v>
      </c>
      <c r="D61" s="39">
        <v>692580</v>
      </c>
      <c r="E61" s="39" t="s">
        <v>730</v>
      </c>
      <c r="F61" s="39" t="s">
        <v>732</v>
      </c>
      <c r="G61" s="39" t="s">
        <v>14</v>
      </c>
      <c r="H61" s="39" t="s">
        <v>14</v>
      </c>
      <c r="I61" s="39" t="s">
        <v>420</v>
      </c>
      <c r="J61" s="39" t="s">
        <v>444</v>
      </c>
      <c r="K61" s="65" t="s">
        <v>471</v>
      </c>
      <c r="L61" s="39" t="s">
        <v>739</v>
      </c>
      <c r="M61" s="39" t="s">
        <v>734</v>
      </c>
      <c r="N61" s="39" t="s">
        <v>14</v>
      </c>
      <c r="O61" s="39" t="s">
        <v>44</v>
      </c>
      <c r="P61" s="39" t="s">
        <v>735</v>
      </c>
      <c r="Q61" s="39" t="s">
        <v>739</v>
      </c>
      <c r="R61" s="39" t="s">
        <v>734</v>
      </c>
      <c r="S61" s="39" t="s">
        <v>14</v>
      </c>
      <c r="T61" s="39" t="s">
        <v>44</v>
      </c>
      <c r="U61" s="39" t="s">
        <v>735</v>
      </c>
      <c r="V61" s="39" t="s">
        <v>525</v>
      </c>
      <c r="W61" s="39" t="s">
        <v>740</v>
      </c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</row>
    <row r="62" spans="1:42" x14ac:dyDescent="0.35">
      <c r="A62" s="41">
        <v>692590</v>
      </c>
      <c r="B62" s="39" t="s">
        <v>741</v>
      </c>
      <c r="C62" s="39" t="s">
        <v>741</v>
      </c>
      <c r="D62" s="39" t="s">
        <v>416</v>
      </c>
      <c r="E62" s="39" t="s">
        <v>416</v>
      </c>
      <c r="F62" s="39" t="s">
        <v>742</v>
      </c>
      <c r="G62" s="39" t="s">
        <v>14</v>
      </c>
      <c r="H62" s="39" t="s">
        <v>14</v>
      </c>
      <c r="I62" s="39" t="s">
        <v>420</v>
      </c>
      <c r="J62" s="39" t="s">
        <v>444</v>
      </c>
      <c r="K62" s="65" t="s">
        <v>445</v>
      </c>
      <c r="L62" s="39" t="s">
        <v>743</v>
      </c>
      <c r="M62" s="39" t="s">
        <v>416</v>
      </c>
      <c r="N62" s="39" t="s">
        <v>14</v>
      </c>
      <c r="O62" s="39" t="s">
        <v>44</v>
      </c>
      <c r="P62" s="39" t="s">
        <v>744</v>
      </c>
      <c r="Q62" s="39" t="s">
        <v>743</v>
      </c>
      <c r="R62" s="39" t="s">
        <v>416</v>
      </c>
      <c r="S62" s="39" t="s">
        <v>14</v>
      </c>
      <c r="T62" s="39" t="s">
        <v>44</v>
      </c>
      <c r="U62" s="39" t="s">
        <v>744</v>
      </c>
      <c r="V62" s="39" t="s">
        <v>745</v>
      </c>
      <c r="W62" s="39" t="s">
        <v>746</v>
      </c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</row>
    <row r="63" spans="1:42" x14ac:dyDescent="0.35">
      <c r="A63" s="41">
        <v>692591</v>
      </c>
      <c r="B63" s="39" t="s">
        <v>747</v>
      </c>
      <c r="C63" s="39" t="s">
        <v>748</v>
      </c>
      <c r="D63" s="39">
        <v>692590</v>
      </c>
      <c r="E63" s="39" t="s">
        <v>741</v>
      </c>
      <c r="F63" s="39" t="s">
        <v>742</v>
      </c>
      <c r="G63" s="39" t="s">
        <v>14</v>
      </c>
      <c r="H63" s="39" t="s">
        <v>14</v>
      </c>
      <c r="I63" s="39" t="s">
        <v>420</v>
      </c>
      <c r="J63" s="39" t="s">
        <v>444</v>
      </c>
      <c r="K63" s="65" t="s">
        <v>471</v>
      </c>
      <c r="L63" s="39" t="s">
        <v>743</v>
      </c>
      <c r="M63" s="39" t="s">
        <v>416</v>
      </c>
      <c r="N63" s="39" t="s">
        <v>14</v>
      </c>
      <c r="O63" s="39" t="s">
        <v>44</v>
      </c>
      <c r="P63" s="39" t="s">
        <v>744</v>
      </c>
      <c r="Q63" s="39" t="s">
        <v>743</v>
      </c>
      <c r="R63" s="39" t="s">
        <v>416</v>
      </c>
      <c r="S63" s="39" t="s">
        <v>14</v>
      </c>
      <c r="T63" s="39" t="s">
        <v>44</v>
      </c>
      <c r="U63" s="39" t="s">
        <v>744</v>
      </c>
      <c r="V63" s="39" t="s">
        <v>745</v>
      </c>
      <c r="W63" s="39" t="s">
        <v>749</v>
      </c>
      <c r="X63" s="39"/>
      <c r="Y63" s="39" t="s">
        <v>644</v>
      </c>
      <c r="Z63" s="39" t="s">
        <v>500</v>
      </c>
      <c r="AA63" s="39" t="s">
        <v>743</v>
      </c>
      <c r="AB63" s="39" t="s">
        <v>416</v>
      </c>
      <c r="AC63" s="39" t="s">
        <v>14</v>
      </c>
      <c r="AD63" s="39" t="s">
        <v>44</v>
      </c>
      <c r="AE63" s="39" t="s">
        <v>744</v>
      </c>
      <c r="AF63" s="39" t="s">
        <v>743</v>
      </c>
      <c r="AG63" s="39" t="s">
        <v>416</v>
      </c>
      <c r="AH63" s="39" t="s">
        <v>14</v>
      </c>
      <c r="AI63" s="16" t="s">
        <v>44</v>
      </c>
      <c r="AJ63" s="16" t="s">
        <v>744</v>
      </c>
      <c r="AK63" s="16" t="s">
        <v>749</v>
      </c>
      <c r="AL63" s="16" t="s">
        <v>750</v>
      </c>
      <c r="AM63" s="16" t="s">
        <v>501</v>
      </c>
      <c r="AN63" s="16" t="s">
        <v>513</v>
      </c>
      <c r="AO63" s="16" t="s">
        <v>514</v>
      </c>
      <c r="AP63" s="16" t="s">
        <v>500</v>
      </c>
    </row>
    <row r="64" spans="1:42" x14ac:dyDescent="0.35">
      <c r="A64" s="41">
        <v>692592</v>
      </c>
      <c r="B64" s="39" t="s">
        <v>741</v>
      </c>
      <c r="C64" s="39" t="s">
        <v>741</v>
      </c>
      <c r="D64" s="39">
        <v>692590</v>
      </c>
      <c r="E64" s="39" t="s">
        <v>741</v>
      </c>
      <c r="F64" s="39" t="s">
        <v>416</v>
      </c>
      <c r="G64" s="39" t="s">
        <v>416</v>
      </c>
      <c r="H64" s="39" t="s">
        <v>506</v>
      </c>
      <c r="I64" s="39" t="s">
        <v>420</v>
      </c>
      <c r="J64" s="39" t="s">
        <v>444</v>
      </c>
      <c r="K64" s="65" t="s">
        <v>471</v>
      </c>
      <c r="L64" s="39" t="s">
        <v>751</v>
      </c>
      <c r="M64" s="39" t="s">
        <v>416</v>
      </c>
      <c r="N64" s="39" t="s">
        <v>714</v>
      </c>
      <c r="O64" s="39" t="s">
        <v>44</v>
      </c>
      <c r="P64" s="39" t="s">
        <v>752</v>
      </c>
      <c r="Q64" s="39" t="s">
        <v>751</v>
      </c>
      <c r="R64" s="39" t="s">
        <v>416</v>
      </c>
      <c r="S64" s="39" t="s">
        <v>714</v>
      </c>
      <c r="T64" s="39" t="s">
        <v>44</v>
      </c>
      <c r="U64" s="39" t="s">
        <v>752</v>
      </c>
      <c r="V64" s="39" t="s">
        <v>716</v>
      </c>
      <c r="W64" s="39" t="s">
        <v>416</v>
      </c>
      <c r="X64" s="39"/>
      <c r="Y64" s="39" t="s">
        <v>416</v>
      </c>
      <c r="Z64" s="39" t="s">
        <v>500</v>
      </c>
      <c r="AA64" s="39" t="s">
        <v>751</v>
      </c>
      <c r="AB64" s="39" t="s">
        <v>416</v>
      </c>
      <c r="AC64" s="39" t="s">
        <v>714</v>
      </c>
      <c r="AD64" s="39" t="s">
        <v>44</v>
      </c>
      <c r="AE64" s="39" t="s">
        <v>752</v>
      </c>
      <c r="AF64" s="39" t="s">
        <v>751</v>
      </c>
      <c r="AG64" s="39" t="s">
        <v>416</v>
      </c>
      <c r="AH64" s="39" t="s">
        <v>714</v>
      </c>
      <c r="AI64" s="16" t="s">
        <v>44</v>
      </c>
      <c r="AJ64" s="16" t="s">
        <v>752</v>
      </c>
      <c r="AK64" s="16" t="s">
        <v>416</v>
      </c>
      <c r="AL64" s="16" t="s">
        <v>716</v>
      </c>
      <c r="AM64" s="16" t="s">
        <v>501</v>
      </c>
      <c r="AN64" s="16" t="s">
        <v>416</v>
      </c>
      <c r="AO64" s="16" t="s">
        <v>416</v>
      </c>
      <c r="AP64" s="16" t="s">
        <v>416</v>
      </c>
    </row>
    <row r="65" spans="1:42" x14ac:dyDescent="0.35">
      <c r="A65" s="45">
        <v>692593</v>
      </c>
      <c r="B65" s="39" t="s">
        <v>741</v>
      </c>
      <c r="C65" s="39" t="s">
        <v>741</v>
      </c>
      <c r="D65" s="39">
        <v>692590</v>
      </c>
      <c r="E65" s="39" t="s">
        <v>741</v>
      </c>
      <c r="F65" s="39" t="s">
        <v>416</v>
      </c>
      <c r="G65" s="39" t="s">
        <v>416</v>
      </c>
      <c r="H65" s="39" t="s">
        <v>34</v>
      </c>
      <c r="I65" s="39" t="s">
        <v>420</v>
      </c>
      <c r="J65" s="39" t="s">
        <v>444</v>
      </c>
      <c r="K65" s="65" t="s">
        <v>471</v>
      </c>
      <c r="L65" s="39" t="s">
        <v>753</v>
      </c>
      <c r="M65" s="39" t="s">
        <v>416</v>
      </c>
      <c r="N65" s="39" t="s">
        <v>34</v>
      </c>
      <c r="O65" s="39" t="s">
        <v>44</v>
      </c>
      <c r="P65" s="39" t="s">
        <v>754</v>
      </c>
      <c r="Q65" s="39" t="s">
        <v>753</v>
      </c>
      <c r="R65" s="39" t="s">
        <v>416</v>
      </c>
      <c r="S65" s="39" t="s">
        <v>34</v>
      </c>
      <c r="T65" s="39" t="s">
        <v>44</v>
      </c>
      <c r="U65" s="39" t="s">
        <v>754</v>
      </c>
      <c r="V65" s="39" t="s">
        <v>755</v>
      </c>
      <c r="W65" s="39" t="s">
        <v>416</v>
      </c>
      <c r="X65" s="39"/>
      <c r="Y65" s="39" t="s">
        <v>416</v>
      </c>
      <c r="Z65" s="39" t="s">
        <v>500</v>
      </c>
      <c r="AA65" s="39" t="s">
        <v>753</v>
      </c>
      <c r="AB65" s="39" t="s">
        <v>416</v>
      </c>
      <c r="AC65" s="39" t="s">
        <v>34</v>
      </c>
      <c r="AD65" s="39" t="s">
        <v>44</v>
      </c>
      <c r="AE65" s="39" t="s">
        <v>754</v>
      </c>
      <c r="AF65" s="39" t="s">
        <v>753</v>
      </c>
      <c r="AG65" s="39" t="s">
        <v>416</v>
      </c>
      <c r="AH65" s="39" t="s">
        <v>34</v>
      </c>
      <c r="AI65" s="16" t="s">
        <v>44</v>
      </c>
      <c r="AJ65" s="16" t="s">
        <v>754</v>
      </c>
      <c r="AK65" s="16" t="s">
        <v>416</v>
      </c>
      <c r="AL65" s="16" t="s">
        <v>755</v>
      </c>
      <c r="AM65" s="16" t="s">
        <v>501</v>
      </c>
      <c r="AN65" s="16" t="s">
        <v>416</v>
      </c>
      <c r="AO65" s="16" t="s">
        <v>416</v>
      </c>
      <c r="AP65" s="16" t="s">
        <v>416</v>
      </c>
    </row>
    <row r="66" spans="1:42" x14ac:dyDescent="0.35">
      <c r="A66" s="41">
        <v>693510</v>
      </c>
      <c r="B66" s="39" t="s">
        <v>756</v>
      </c>
      <c r="C66" s="39" t="s">
        <v>756</v>
      </c>
      <c r="D66" s="39" t="s">
        <v>416</v>
      </c>
      <c r="E66" s="39" t="s">
        <v>416</v>
      </c>
      <c r="F66" s="39" t="s">
        <v>757</v>
      </c>
      <c r="G66" s="39" t="s">
        <v>14</v>
      </c>
      <c r="H66" s="39" t="s">
        <v>14</v>
      </c>
      <c r="I66" s="39" t="s">
        <v>420</v>
      </c>
      <c r="J66" s="39" t="s">
        <v>444</v>
      </c>
      <c r="K66" s="65" t="s">
        <v>445</v>
      </c>
      <c r="L66" s="39" t="s">
        <v>758</v>
      </c>
      <c r="M66" s="39" t="s">
        <v>416</v>
      </c>
      <c r="N66" s="39" t="s">
        <v>14</v>
      </c>
      <c r="O66" s="39" t="s">
        <v>44</v>
      </c>
      <c r="P66" s="39" t="s">
        <v>759</v>
      </c>
      <c r="Q66" s="39" t="s">
        <v>758</v>
      </c>
      <c r="R66" s="39" t="s">
        <v>416</v>
      </c>
      <c r="S66" s="39" t="s">
        <v>14</v>
      </c>
      <c r="T66" s="39" t="s">
        <v>44</v>
      </c>
      <c r="U66" s="39" t="s">
        <v>759</v>
      </c>
      <c r="V66" s="39" t="s">
        <v>635</v>
      </c>
      <c r="W66" s="39" t="s">
        <v>760</v>
      </c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</row>
    <row r="67" spans="1:42" x14ac:dyDescent="0.35">
      <c r="A67" s="41">
        <v>693511</v>
      </c>
      <c r="B67" s="39" t="s">
        <v>756</v>
      </c>
      <c r="C67" s="39" t="s">
        <v>756</v>
      </c>
      <c r="D67" s="39">
        <v>693510</v>
      </c>
      <c r="E67" s="39" t="s">
        <v>756</v>
      </c>
      <c r="F67" s="39" t="s">
        <v>757</v>
      </c>
      <c r="G67" s="39" t="s">
        <v>14</v>
      </c>
      <c r="H67" s="39" t="s">
        <v>14</v>
      </c>
      <c r="I67" s="39" t="s">
        <v>420</v>
      </c>
      <c r="J67" s="39" t="s">
        <v>444</v>
      </c>
      <c r="K67" s="65" t="s">
        <v>471</v>
      </c>
      <c r="L67" s="39" t="s">
        <v>761</v>
      </c>
      <c r="M67" s="39" t="s">
        <v>416</v>
      </c>
      <c r="N67" s="39" t="s">
        <v>14</v>
      </c>
      <c r="O67" s="39" t="s">
        <v>44</v>
      </c>
      <c r="P67" s="39" t="s">
        <v>762</v>
      </c>
      <c r="Q67" s="39" t="s">
        <v>761</v>
      </c>
      <c r="R67" s="39" t="s">
        <v>416</v>
      </c>
      <c r="S67" s="39" t="s">
        <v>14</v>
      </c>
      <c r="T67" s="39" t="s">
        <v>44</v>
      </c>
      <c r="U67" s="39" t="s">
        <v>762</v>
      </c>
      <c r="V67" s="39" t="s">
        <v>689</v>
      </c>
      <c r="W67" s="39" t="s">
        <v>763</v>
      </c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</row>
    <row r="68" spans="1:42" x14ac:dyDescent="0.35">
      <c r="A68" s="41">
        <v>693512</v>
      </c>
      <c r="B68" s="39" t="s">
        <v>756</v>
      </c>
      <c r="C68" s="39" t="s">
        <v>756</v>
      </c>
      <c r="D68" s="39">
        <v>693510</v>
      </c>
      <c r="E68" s="39" t="s">
        <v>756</v>
      </c>
      <c r="F68" s="39" t="s">
        <v>764</v>
      </c>
      <c r="G68" s="39" t="s">
        <v>14</v>
      </c>
      <c r="H68" s="39" t="s">
        <v>14</v>
      </c>
      <c r="I68" s="39" t="s">
        <v>420</v>
      </c>
      <c r="J68" s="39" t="s">
        <v>444</v>
      </c>
      <c r="K68" s="65" t="s">
        <v>471</v>
      </c>
      <c r="L68" s="39" t="s">
        <v>765</v>
      </c>
      <c r="M68" s="39" t="s">
        <v>416</v>
      </c>
      <c r="N68" s="39" t="s">
        <v>14</v>
      </c>
      <c r="O68" s="39" t="s">
        <v>44</v>
      </c>
      <c r="P68" s="39" t="s">
        <v>766</v>
      </c>
      <c r="Q68" s="39" t="s">
        <v>765</v>
      </c>
      <c r="R68" s="39" t="s">
        <v>416</v>
      </c>
      <c r="S68" s="39" t="s">
        <v>14</v>
      </c>
      <c r="T68" s="39" t="s">
        <v>44</v>
      </c>
      <c r="U68" s="39" t="s">
        <v>766</v>
      </c>
      <c r="V68" s="39" t="s">
        <v>635</v>
      </c>
      <c r="W68" s="39" t="s">
        <v>416</v>
      </c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</row>
    <row r="69" spans="1:42" x14ac:dyDescent="0.35">
      <c r="A69" s="41">
        <v>693513</v>
      </c>
      <c r="B69" s="39" t="s">
        <v>767</v>
      </c>
      <c r="C69" s="39" t="s">
        <v>768</v>
      </c>
      <c r="D69" s="39">
        <v>693510</v>
      </c>
      <c r="E69" s="39" t="s">
        <v>756</v>
      </c>
      <c r="F69" s="39" t="s">
        <v>764</v>
      </c>
      <c r="G69" s="39" t="s">
        <v>14</v>
      </c>
      <c r="H69" s="39" t="s">
        <v>14</v>
      </c>
      <c r="I69" s="39" t="s">
        <v>420</v>
      </c>
      <c r="J69" s="39" t="s">
        <v>444</v>
      </c>
      <c r="K69" s="65" t="s">
        <v>471</v>
      </c>
      <c r="L69" s="39" t="s">
        <v>765</v>
      </c>
      <c r="M69" s="39" t="s">
        <v>416</v>
      </c>
      <c r="N69" s="39" t="s">
        <v>14</v>
      </c>
      <c r="O69" s="39" t="s">
        <v>44</v>
      </c>
      <c r="P69" s="39" t="s">
        <v>766</v>
      </c>
      <c r="Q69" s="39" t="s">
        <v>765</v>
      </c>
      <c r="R69" s="39" t="s">
        <v>416</v>
      </c>
      <c r="S69" s="39" t="s">
        <v>14</v>
      </c>
      <c r="T69" s="39" t="s">
        <v>44</v>
      </c>
      <c r="U69" s="39" t="s">
        <v>766</v>
      </c>
      <c r="V69" s="39" t="s">
        <v>635</v>
      </c>
      <c r="W69" s="39" t="s">
        <v>416</v>
      </c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</row>
    <row r="70" spans="1:42" x14ac:dyDescent="0.35">
      <c r="A70" s="41">
        <v>693514</v>
      </c>
      <c r="B70" s="39" t="s">
        <v>767</v>
      </c>
      <c r="C70" s="39" t="s">
        <v>768</v>
      </c>
      <c r="D70" s="39">
        <v>693510</v>
      </c>
      <c r="E70" s="39" t="s">
        <v>756</v>
      </c>
      <c r="F70" s="39" t="s">
        <v>769</v>
      </c>
      <c r="G70" s="39" t="s">
        <v>14</v>
      </c>
      <c r="H70" s="39" t="s">
        <v>14</v>
      </c>
      <c r="I70" s="39" t="s">
        <v>420</v>
      </c>
      <c r="J70" s="39" t="s">
        <v>444</v>
      </c>
      <c r="K70" s="65" t="s">
        <v>471</v>
      </c>
      <c r="L70" s="39" t="s">
        <v>758</v>
      </c>
      <c r="M70" s="39" t="s">
        <v>416</v>
      </c>
      <c r="N70" s="39" t="s">
        <v>14</v>
      </c>
      <c r="O70" s="39" t="s">
        <v>44</v>
      </c>
      <c r="P70" s="39" t="s">
        <v>759</v>
      </c>
      <c r="Q70" s="39" t="s">
        <v>758</v>
      </c>
      <c r="R70" s="39" t="s">
        <v>416</v>
      </c>
      <c r="S70" s="39" t="s">
        <v>14</v>
      </c>
      <c r="T70" s="39" t="s">
        <v>44</v>
      </c>
      <c r="U70" s="39" t="s">
        <v>759</v>
      </c>
      <c r="V70" s="39" t="s">
        <v>635</v>
      </c>
      <c r="W70" s="39" t="s">
        <v>760</v>
      </c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</row>
    <row r="71" spans="1:42" x14ac:dyDescent="0.35">
      <c r="A71" s="41">
        <v>693520</v>
      </c>
      <c r="B71" s="39" t="s">
        <v>770</v>
      </c>
      <c r="C71" s="39" t="s">
        <v>770</v>
      </c>
      <c r="D71" s="39">
        <v>250506</v>
      </c>
      <c r="E71" s="39" t="s">
        <v>456</v>
      </c>
      <c r="F71" s="39" t="s">
        <v>458</v>
      </c>
      <c r="G71" s="39" t="s">
        <v>14</v>
      </c>
      <c r="H71" s="39" t="s">
        <v>14</v>
      </c>
      <c r="I71" s="39" t="s">
        <v>420</v>
      </c>
      <c r="J71" s="39" t="s">
        <v>444</v>
      </c>
      <c r="K71" s="65" t="s">
        <v>471</v>
      </c>
      <c r="L71" s="39" t="s">
        <v>771</v>
      </c>
      <c r="M71" s="39" t="s">
        <v>416</v>
      </c>
      <c r="N71" s="39" t="s">
        <v>14</v>
      </c>
      <c r="O71" s="39" t="s">
        <v>44</v>
      </c>
      <c r="P71" s="39" t="s">
        <v>772</v>
      </c>
      <c r="Q71" s="39" t="s">
        <v>771</v>
      </c>
      <c r="R71" s="39" t="s">
        <v>416</v>
      </c>
      <c r="S71" s="39" t="s">
        <v>14</v>
      </c>
      <c r="T71" s="39" t="s">
        <v>44</v>
      </c>
      <c r="U71" s="39" t="s">
        <v>772</v>
      </c>
      <c r="V71" s="39" t="s">
        <v>773</v>
      </c>
      <c r="W71" s="39" t="s">
        <v>416</v>
      </c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</row>
    <row r="72" spans="1:42" x14ac:dyDescent="0.35">
      <c r="A72" s="41">
        <v>693521</v>
      </c>
      <c r="B72" s="39" t="s">
        <v>774</v>
      </c>
      <c r="C72" s="39" t="s">
        <v>774</v>
      </c>
      <c r="D72" s="39">
        <v>250506</v>
      </c>
      <c r="E72" s="39" t="s">
        <v>456</v>
      </c>
      <c r="F72" s="39" t="s">
        <v>458</v>
      </c>
      <c r="G72" s="39" t="s">
        <v>546</v>
      </c>
      <c r="H72" s="39" t="s">
        <v>775</v>
      </c>
      <c r="I72" s="39" t="s">
        <v>420</v>
      </c>
      <c r="J72" s="39" t="s">
        <v>444</v>
      </c>
      <c r="K72" s="65" t="s">
        <v>471</v>
      </c>
      <c r="L72" s="39" t="s">
        <v>776</v>
      </c>
      <c r="M72" s="39" t="s">
        <v>416</v>
      </c>
      <c r="N72" s="39" t="s">
        <v>777</v>
      </c>
      <c r="O72" s="39" t="s">
        <v>44</v>
      </c>
      <c r="P72" s="39" t="s">
        <v>778</v>
      </c>
      <c r="Q72" s="39" t="s">
        <v>776</v>
      </c>
      <c r="R72" s="39" t="s">
        <v>416</v>
      </c>
      <c r="S72" s="39" t="s">
        <v>777</v>
      </c>
      <c r="T72" s="39" t="s">
        <v>44</v>
      </c>
      <c r="U72" s="39" t="s">
        <v>778</v>
      </c>
      <c r="V72" s="39" t="s">
        <v>779</v>
      </c>
      <c r="W72" s="39" t="s">
        <v>416</v>
      </c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</row>
    <row r="73" spans="1:42" x14ac:dyDescent="0.35">
      <c r="A73" s="41">
        <v>693522</v>
      </c>
      <c r="B73" s="39" t="s">
        <v>780</v>
      </c>
      <c r="C73" s="39" t="s">
        <v>780</v>
      </c>
      <c r="D73" s="39">
        <v>250506</v>
      </c>
      <c r="E73" s="39" t="s">
        <v>456</v>
      </c>
      <c r="F73" s="39" t="s">
        <v>458</v>
      </c>
      <c r="G73" s="39" t="s">
        <v>14</v>
      </c>
      <c r="H73" s="39" t="s">
        <v>14</v>
      </c>
      <c r="I73" s="39" t="s">
        <v>420</v>
      </c>
      <c r="J73" s="39" t="s">
        <v>444</v>
      </c>
      <c r="K73" s="65" t="s">
        <v>471</v>
      </c>
      <c r="L73" s="39" t="s">
        <v>781</v>
      </c>
      <c r="M73" s="39" t="s">
        <v>782</v>
      </c>
      <c r="N73" s="39" t="s">
        <v>182</v>
      </c>
      <c r="O73" s="39" t="s">
        <v>44</v>
      </c>
      <c r="P73" s="39" t="s">
        <v>783</v>
      </c>
      <c r="Q73" s="39" t="s">
        <v>781</v>
      </c>
      <c r="R73" s="39" t="s">
        <v>782</v>
      </c>
      <c r="S73" s="39" t="s">
        <v>182</v>
      </c>
      <c r="T73" s="39" t="s">
        <v>44</v>
      </c>
      <c r="U73" s="39" t="s">
        <v>783</v>
      </c>
      <c r="V73" s="39" t="s">
        <v>510</v>
      </c>
      <c r="W73" s="39" t="s">
        <v>416</v>
      </c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</row>
    <row r="74" spans="1:42" x14ac:dyDescent="0.35">
      <c r="A74" s="41">
        <v>693523</v>
      </c>
      <c r="B74" s="39" t="s">
        <v>784</v>
      </c>
      <c r="C74" s="39" t="s">
        <v>784</v>
      </c>
      <c r="D74" s="39">
        <v>250506</v>
      </c>
      <c r="E74" s="39" t="s">
        <v>456</v>
      </c>
      <c r="F74" s="39" t="s">
        <v>785</v>
      </c>
      <c r="G74" s="39" t="s">
        <v>459</v>
      </c>
      <c r="H74" s="39" t="s">
        <v>467</v>
      </c>
      <c r="I74" s="39" t="s">
        <v>420</v>
      </c>
      <c r="J74" s="39" t="s">
        <v>444</v>
      </c>
      <c r="K74" s="65" t="s">
        <v>471</v>
      </c>
      <c r="L74" s="39" t="s">
        <v>786</v>
      </c>
      <c r="M74" s="39" t="s">
        <v>416</v>
      </c>
      <c r="N74" s="39" t="s">
        <v>18</v>
      </c>
      <c r="O74" s="39" t="s">
        <v>44</v>
      </c>
      <c r="P74" s="39" t="s">
        <v>787</v>
      </c>
      <c r="Q74" s="39" t="s">
        <v>786</v>
      </c>
      <c r="R74" s="39" t="s">
        <v>416</v>
      </c>
      <c r="S74" s="39" t="s">
        <v>18</v>
      </c>
      <c r="T74" s="39" t="s">
        <v>44</v>
      </c>
      <c r="U74" s="39" t="s">
        <v>787</v>
      </c>
      <c r="V74" s="39" t="s">
        <v>788</v>
      </c>
      <c r="W74" s="39" t="s">
        <v>416</v>
      </c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</row>
    <row r="75" spans="1:42" x14ac:dyDescent="0.35">
      <c r="A75" s="41">
        <v>693530</v>
      </c>
      <c r="B75" s="39" t="s">
        <v>789</v>
      </c>
      <c r="C75" s="39" t="s">
        <v>789</v>
      </c>
      <c r="D75" s="39" t="s">
        <v>416</v>
      </c>
      <c r="E75" s="39" t="s">
        <v>416</v>
      </c>
      <c r="F75" s="39" t="s">
        <v>790</v>
      </c>
      <c r="G75" s="39" t="s">
        <v>14</v>
      </c>
      <c r="H75" s="39" t="s">
        <v>14</v>
      </c>
      <c r="I75" s="39" t="s">
        <v>420</v>
      </c>
      <c r="J75" s="39" t="s">
        <v>444</v>
      </c>
      <c r="K75" s="65" t="s">
        <v>445</v>
      </c>
      <c r="L75" s="39" t="s">
        <v>791</v>
      </c>
      <c r="M75" s="39" t="s">
        <v>416</v>
      </c>
      <c r="N75" s="39" t="s">
        <v>14</v>
      </c>
      <c r="O75" s="39" t="s">
        <v>44</v>
      </c>
      <c r="P75" s="39" t="s">
        <v>792</v>
      </c>
      <c r="Q75" s="39" t="s">
        <v>791</v>
      </c>
      <c r="R75" s="39" t="s">
        <v>416</v>
      </c>
      <c r="S75" s="39" t="s">
        <v>14</v>
      </c>
      <c r="T75" s="39" t="s">
        <v>44</v>
      </c>
      <c r="U75" s="39" t="s">
        <v>792</v>
      </c>
      <c r="V75" s="39" t="s">
        <v>793</v>
      </c>
      <c r="W75" s="39" t="s">
        <v>794</v>
      </c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</row>
    <row r="76" spans="1:42" x14ac:dyDescent="0.35">
      <c r="A76" s="41">
        <v>693531</v>
      </c>
      <c r="B76" s="39" t="s">
        <v>789</v>
      </c>
      <c r="C76" s="39" t="s">
        <v>795</v>
      </c>
      <c r="D76" s="39">
        <v>693530</v>
      </c>
      <c r="E76" s="39" t="s">
        <v>789</v>
      </c>
      <c r="F76" s="39" t="s">
        <v>796</v>
      </c>
      <c r="G76" s="39" t="s">
        <v>14</v>
      </c>
      <c r="H76" s="39" t="s">
        <v>14</v>
      </c>
      <c r="I76" s="39" t="s">
        <v>420</v>
      </c>
      <c r="J76" s="39" t="s">
        <v>444</v>
      </c>
      <c r="K76" s="65" t="s">
        <v>471</v>
      </c>
      <c r="L76" s="39" t="s">
        <v>791</v>
      </c>
      <c r="M76" s="39" t="s">
        <v>416</v>
      </c>
      <c r="N76" s="39" t="s">
        <v>14</v>
      </c>
      <c r="O76" s="39" t="s">
        <v>44</v>
      </c>
      <c r="P76" s="39" t="s">
        <v>792</v>
      </c>
      <c r="Q76" s="39" t="s">
        <v>791</v>
      </c>
      <c r="R76" s="39" t="s">
        <v>416</v>
      </c>
      <c r="S76" s="39" t="s">
        <v>14</v>
      </c>
      <c r="T76" s="39" t="s">
        <v>44</v>
      </c>
      <c r="U76" s="39" t="s">
        <v>792</v>
      </c>
      <c r="V76" s="39" t="s">
        <v>793</v>
      </c>
      <c r="W76" s="39" t="s">
        <v>416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</row>
    <row r="77" spans="1:42" x14ac:dyDescent="0.35">
      <c r="A77" s="41">
        <v>693550</v>
      </c>
      <c r="B77" s="39" t="s">
        <v>797</v>
      </c>
      <c r="C77" s="39" t="s">
        <v>797</v>
      </c>
      <c r="D77" s="39" t="s">
        <v>416</v>
      </c>
      <c r="E77" s="39" t="s">
        <v>416</v>
      </c>
      <c r="F77" s="39" t="s">
        <v>798</v>
      </c>
      <c r="G77" s="39" t="s">
        <v>14</v>
      </c>
      <c r="H77" s="39" t="s">
        <v>14</v>
      </c>
      <c r="I77" s="39" t="s">
        <v>420</v>
      </c>
      <c r="J77" s="39" t="s">
        <v>444</v>
      </c>
      <c r="K77" s="65" t="s">
        <v>445</v>
      </c>
      <c r="L77" s="39" t="s">
        <v>799</v>
      </c>
      <c r="M77" s="39" t="s">
        <v>800</v>
      </c>
      <c r="N77" s="39" t="s">
        <v>14</v>
      </c>
      <c r="O77" s="39" t="s">
        <v>44</v>
      </c>
      <c r="P77" s="39" t="s">
        <v>801</v>
      </c>
      <c r="Q77" s="39" t="s">
        <v>799</v>
      </c>
      <c r="R77" s="39" t="s">
        <v>800</v>
      </c>
      <c r="S77" s="39" t="s">
        <v>14</v>
      </c>
      <c r="T77" s="39" t="s">
        <v>44</v>
      </c>
      <c r="U77" s="39" t="s">
        <v>801</v>
      </c>
      <c r="V77" s="39" t="s">
        <v>660</v>
      </c>
      <c r="W77" s="39" t="s">
        <v>416</v>
      </c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</row>
    <row r="78" spans="1:42" x14ac:dyDescent="0.35">
      <c r="A78" s="41">
        <v>693551</v>
      </c>
      <c r="B78" s="39" t="s">
        <v>802</v>
      </c>
      <c r="C78" s="39" t="s">
        <v>802</v>
      </c>
      <c r="D78" s="39">
        <v>693550</v>
      </c>
      <c r="E78" s="39" t="s">
        <v>797</v>
      </c>
      <c r="F78" s="39" t="s">
        <v>798</v>
      </c>
      <c r="G78" s="39" t="s">
        <v>14</v>
      </c>
      <c r="H78" s="39" t="s">
        <v>14</v>
      </c>
      <c r="I78" s="39" t="s">
        <v>420</v>
      </c>
      <c r="J78" s="39" t="s">
        <v>444</v>
      </c>
      <c r="K78" s="65" t="s">
        <v>471</v>
      </c>
      <c r="L78" s="39" t="s">
        <v>799</v>
      </c>
      <c r="M78" s="39" t="s">
        <v>803</v>
      </c>
      <c r="N78" s="39" t="s">
        <v>14</v>
      </c>
      <c r="O78" s="39" t="s">
        <v>44</v>
      </c>
      <c r="P78" s="39" t="s">
        <v>801</v>
      </c>
      <c r="Q78" s="39" t="s">
        <v>799</v>
      </c>
      <c r="R78" s="39" t="s">
        <v>803</v>
      </c>
      <c r="S78" s="39" t="s">
        <v>14</v>
      </c>
      <c r="T78" s="39" t="s">
        <v>44</v>
      </c>
      <c r="U78" s="39" t="s">
        <v>801</v>
      </c>
      <c r="V78" s="39" t="s">
        <v>660</v>
      </c>
      <c r="W78" s="39" t="s">
        <v>804</v>
      </c>
      <c r="X78" s="39"/>
      <c r="Y78" s="39" t="s">
        <v>416</v>
      </c>
      <c r="Z78" s="39" t="s">
        <v>500</v>
      </c>
      <c r="AA78" s="39" t="s">
        <v>799</v>
      </c>
      <c r="AB78" s="39" t="s">
        <v>803</v>
      </c>
      <c r="AC78" s="39" t="s">
        <v>14</v>
      </c>
      <c r="AD78" s="39" t="s">
        <v>44</v>
      </c>
      <c r="AE78" s="39" t="s">
        <v>801</v>
      </c>
      <c r="AF78" s="39" t="s">
        <v>799</v>
      </c>
      <c r="AG78" s="39" t="s">
        <v>803</v>
      </c>
      <c r="AH78" s="39" t="s">
        <v>14</v>
      </c>
      <c r="AI78" s="16" t="s">
        <v>44</v>
      </c>
      <c r="AJ78" s="16" t="s">
        <v>801</v>
      </c>
      <c r="AK78" s="16" t="s">
        <v>804</v>
      </c>
      <c r="AL78" s="16" t="s">
        <v>660</v>
      </c>
      <c r="AM78" s="16" t="s">
        <v>501</v>
      </c>
      <c r="AN78" s="16" t="s">
        <v>416</v>
      </c>
      <c r="AO78" s="16" t="s">
        <v>416</v>
      </c>
      <c r="AP78" s="16" t="s">
        <v>416</v>
      </c>
    </row>
    <row r="79" spans="1:42" x14ac:dyDescent="0.35">
      <c r="A79" s="46">
        <v>693552</v>
      </c>
      <c r="B79" s="39" t="s">
        <v>797</v>
      </c>
      <c r="C79" s="39" t="s">
        <v>797</v>
      </c>
      <c r="D79" s="39">
        <v>693550</v>
      </c>
      <c r="E79" s="39" t="s">
        <v>797</v>
      </c>
      <c r="F79" s="39" t="s">
        <v>798</v>
      </c>
      <c r="G79" s="39" t="s">
        <v>14</v>
      </c>
      <c r="H79" s="39" t="s">
        <v>14</v>
      </c>
      <c r="I79" s="39" t="s">
        <v>420</v>
      </c>
      <c r="J79" s="39" t="s">
        <v>444</v>
      </c>
      <c r="K79" s="65" t="s">
        <v>471</v>
      </c>
      <c r="L79" s="39" t="s">
        <v>805</v>
      </c>
      <c r="M79" s="39" t="s">
        <v>806</v>
      </c>
      <c r="N79" s="39" t="s">
        <v>14</v>
      </c>
      <c r="O79" s="39" t="s">
        <v>44</v>
      </c>
      <c r="P79" s="39" t="s">
        <v>807</v>
      </c>
      <c r="Q79" s="39" t="s">
        <v>805</v>
      </c>
      <c r="R79" s="39" t="s">
        <v>806</v>
      </c>
      <c r="S79" s="39" t="s">
        <v>14</v>
      </c>
      <c r="T79" s="39" t="s">
        <v>44</v>
      </c>
      <c r="U79" s="39" t="s">
        <v>807</v>
      </c>
      <c r="V79" s="39" t="s">
        <v>660</v>
      </c>
      <c r="W79" s="39" t="s">
        <v>416</v>
      </c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</row>
    <row r="80" spans="1:42" x14ac:dyDescent="0.35">
      <c r="A80" s="46">
        <v>693553</v>
      </c>
      <c r="B80" s="39" t="s">
        <v>808</v>
      </c>
      <c r="C80" s="39" t="s">
        <v>809</v>
      </c>
      <c r="D80" s="39">
        <v>693550</v>
      </c>
      <c r="E80" s="39" t="s">
        <v>797</v>
      </c>
      <c r="F80" s="39" t="s">
        <v>798</v>
      </c>
      <c r="G80" s="39" t="s">
        <v>14</v>
      </c>
      <c r="H80" s="39" t="s">
        <v>14</v>
      </c>
      <c r="I80" s="39" t="s">
        <v>420</v>
      </c>
      <c r="J80" s="39" t="s">
        <v>444</v>
      </c>
      <c r="K80" s="65" t="s">
        <v>471</v>
      </c>
      <c r="L80" s="39" t="s">
        <v>805</v>
      </c>
      <c r="M80" s="39" t="s">
        <v>806</v>
      </c>
      <c r="N80" s="39" t="s">
        <v>14</v>
      </c>
      <c r="O80" s="39" t="s">
        <v>44</v>
      </c>
      <c r="P80" s="39" t="s">
        <v>807</v>
      </c>
      <c r="Q80" s="39" t="s">
        <v>805</v>
      </c>
      <c r="R80" s="39" t="s">
        <v>806</v>
      </c>
      <c r="S80" s="39" t="s">
        <v>14</v>
      </c>
      <c r="T80" s="39" t="s">
        <v>44</v>
      </c>
      <c r="U80" s="39" t="s">
        <v>807</v>
      </c>
      <c r="V80" s="39" t="s">
        <v>660</v>
      </c>
      <c r="W80" s="39" t="s">
        <v>416</v>
      </c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</row>
    <row r="81" spans="1:42" x14ac:dyDescent="0.35">
      <c r="A81" s="47">
        <v>693560</v>
      </c>
      <c r="B81" s="39" t="s">
        <v>810</v>
      </c>
      <c r="C81" s="39" t="s">
        <v>810</v>
      </c>
      <c r="D81" s="39" t="s">
        <v>416</v>
      </c>
      <c r="E81" s="39" t="s">
        <v>416</v>
      </c>
      <c r="F81" s="39" t="s">
        <v>416</v>
      </c>
      <c r="G81" s="39" t="s">
        <v>14</v>
      </c>
      <c r="H81" s="39" t="s">
        <v>14</v>
      </c>
      <c r="I81" s="39" t="s">
        <v>420</v>
      </c>
      <c r="J81" s="39" t="s">
        <v>444</v>
      </c>
      <c r="K81" s="65" t="s">
        <v>445</v>
      </c>
      <c r="L81" s="39" t="s">
        <v>811</v>
      </c>
      <c r="M81" s="39" t="s">
        <v>416</v>
      </c>
      <c r="N81" s="39" t="s">
        <v>14</v>
      </c>
      <c r="O81" s="39" t="s">
        <v>44</v>
      </c>
      <c r="P81" s="39" t="s">
        <v>812</v>
      </c>
      <c r="Q81" s="39" t="s">
        <v>811</v>
      </c>
      <c r="R81" s="39" t="s">
        <v>416</v>
      </c>
      <c r="S81" s="39" t="s">
        <v>14</v>
      </c>
      <c r="T81" s="39" t="s">
        <v>44</v>
      </c>
      <c r="U81" s="39" t="s">
        <v>812</v>
      </c>
      <c r="V81" s="39" t="s">
        <v>813</v>
      </c>
      <c r="W81" s="39" t="s">
        <v>416</v>
      </c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</row>
    <row r="82" spans="1:42" x14ac:dyDescent="0.35">
      <c r="A82" s="40">
        <v>693561</v>
      </c>
      <c r="B82" s="39" t="s">
        <v>814</v>
      </c>
      <c r="C82" s="39" t="s">
        <v>814</v>
      </c>
      <c r="D82" s="39">
        <v>693560</v>
      </c>
      <c r="E82" s="39" t="s">
        <v>810</v>
      </c>
      <c r="F82" s="39" t="s">
        <v>815</v>
      </c>
      <c r="G82" s="39" t="s">
        <v>14</v>
      </c>
      <c r="H82" s="39" t="s">
        <v>14</v>
      </c>
      <c r="I82" s="39" t="s">
        <v>420</v>
      </c>
      <c r="J82" s="39" t="s">
        <v>444</v>
      </c>
      <c r="K82" s="65" t="s">
        <v>471</v>
      </c>
      <c r="L82" s="39" t="s">
        <v>816</v>
      </c>
      <c r="M82" s="39" t="s">
        <v>416</v>
      </c>
      <c r="N82" s="39" t="s">
        <v>14</v>
      </c>
      <c r="O82" s="39" t="s">
        <v>44</v>
      </c>
      <c r="P82" s="39" t="s">
        <v>817</v>
      </c>
      <c r="Q82" s="39" t="s">
        <v>816</v>
      </c>
      <c r="R82" s="39" t="s">
        <v>416</v>
      </c>
      <c r="S82" s="39" t="s">
        <v>14</v>
      </c>
      <c r="T82" s="39" t="s">
        <v>44</v>
      </c>
      <c r="U82" s="39" t="s">
        <v>817</v>
      </c>
      <c r="V82" s="39" t="s">
        <v>530</v>
      </c>
      <c r="W82" s="39" t="s">
        <v>416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</row>
    <row r="83" spans="1:42" x14ac:dyDescent="0.35">
      <c r="A83" s="40">
        <v>693562</v>
      </c>
      <c r="B83" s="39" t="s">
        <v>810</v>
      </c>
      <c r="C83" s="39" t="s">
        <v>818</v>
      </c>
      <c r="D83" s="39">
        <v>693560</v>
      </c>
      <c r="E83" s="39" t="s">
        <v>810</v>
      </c>
      <c r="F83" s="39" t="s">
        <v>815</v>
      </c>
      <c r="G83" s="39" t="s">
        <v>14</v>
      </c>
      <c r="H83" s="39" t="s">
        <v>14</v>
      </c>
      <c r="I83" s="39" t="s">
        <v>420</v>
      </c>
      <c r="J83" s="39" t="s">
        <v>444</v>
      </c>
      <c r="K83" s="65" t="s">
        <v>471</v>
      </c>
      <c r="L83" s="39" t="s">
        <v>811</v>
      </c>
      <c r="M83" s="39" t="s">
        <v>416</v>
      </c>
      <c r="N83" s="39" t="s">
        <v>14</v>
      </c>
      <c r="O83" s="39" t="s">
        <v>44</v>
      </c>
      <c r="P83" s="39" t="s">
        <v>812</v>
      </c>
      <c r="Q83" s="39" t="s">
        <v>811</v>
      </c>
      <c r="R83" s="39" t="s">
        <v>416</v>
      </c>
      <c r="S83" s="39" t="s">
        <v>14</v>
      </c>
      <c r="T83" s="39" t="s">
        <v>44</v>
      </c>
      <c r="U83" s="39" t="s">
        <v>812</v>
      </c>
      <c r="V83" s="39" t="s">
        <v>813</v>
      </c>
      <c r="W83" s="39" t="s">
        <v>416</v>
      </c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</row>
    <row r="84" spans="1:42" x14ac:dyDescent="0.35">
      <c r="A84" s="40">
        <v>693563</v>
      </c>
      <c r="B84" s="39" t="s">
        <v>814</v>
      </c>
      <c r="C84" s="39" t="s">
        <v>819</v>
      </c>
      <c r="D84" s="39">
        <v>693560</v>
      </c>
      <c r="E84" s="39" t="s">
        <v>810</v>
      </c>
      <c r="F84" s="39" t="s">
        <v>815</v>
      </c>
      <c r="G84" s="39" t="s">
        <v>14</v>
      </c>
      <c r="H84" s="39" t="s">
        <v>14</v>
      </c>
      <c r="I84" s="39" t="s">
        <v>420</v>
      </c>
      <c r="J84" s="39" t="s">
        <v>444</v>
      </c>
      <c r="K84" s="65" t="s">
        <v>471</v>
      </c>
      <c r="L84" s="39" t="s">
        <v>816</v>
      </c>
      <c r="M84" s="39" t="s">
        <v>416</v>
      </c>
      <c r="N84" s="39" t="s">
        <v>14</v>
      </c>
      <c r="O84" s="39" t="s">
        <v>44</v>
      </c>
      <c r="P84" s="39" t="s">
        <v>817</v>
      </c>
      <c r="Q84" s="39" t="s">
        <v>816</v>
      </c>
      <c r="R84" s="39" t="s">
        <v>416</v>
      </c>
      <c r="S84" s="39" t="s">
        <v>14</v>
      </c>
      <c r="T84" s="39" t="s">
        <v>44</v>
      </c>
      <c r="U84" s="39" t="s">
        <v>817</v>
      </c>
      <c r="V84" s="39" t="s">
        <v>530</v>
      </c>
      <c r="W84" s="39" t="s">
        <v>416</v>
      </c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</row>
    <row r="85" spans="1:42" x14ac:dyDescent="0.35">
      <c r="A85" s="40">
        <v>693571</v>
      </c>
      <c r="B85" s="39" t="s">
        <v>820</v>
      </c>
      <c r="C85" s="39" t="s">
        <v>821</v>
      </c>
      <c r="D85" s="39">
        <v>693570</v>
      </c>
      <c r="E85" s="39" t="s">
        <v>822</v>
      </c>
      <c r="F85" s="39" t="s">
        <v>416</v>
      </c>
      <c r="G85" s="39" t="s">
        <v>14</v>
      </c>
      <c r="H85" s="39" t="s">
        <v>14</v>
      </c>
      <c r="I85" s="39" t="s">
        <v>420</v>
      </c>
      <c r="J85" s="39" t="s">
        <v>444</v>
      </c>
      <c r="K85" s="65" t="s">
        <v>471</v>
      </c>
      <c r="L85" s="39" t="s">
        <v>823</v>
      </c>
      <c r="M85" s="39" t="s">
        <v>824</v>
      </c>
      <c r="N85" s="39" t="s">
        <v>14</v>
      </c>
      <c r="O85" s="39" t="s">
        <v>44</v>
      </c>
      <c r="P85" s="39" t="s">
        <v>825</v>
      </c>
      <c r="Q85" s="39" t="s">
        <v>823</v>
      </c>
      <c r="R85" s="39" t="s">
        <v>824</v>
      </c>
      <c r="S85" s="39" t="s">
        <v>14</v>
      </c>
      <c r="T85" s="39" t="s">
        <v>44</v>
      </c>
      <c r="U85" s="39" t="s">
        <v>825</v>
      </c>
      <c r="V85" s="39" t="s">
        <v>660</v>
      </c>
      <c r="W85" s="39" t="s">
        <v>416</v>
      </c>
      <c r="X85" s="39"/>
      <c r="Y85" s="39" t="s">
        <v>416</v>
      </c>
      <c r="Z85" s="39" t="s">
        <v>500</v>
      </c>
      <c r="AA85" s="39" t="s">
        <v>823</v>
      </c>
      <c r="AB85" s="39" t="s">
        <v>824</v>
      </c>
      <c r="AC85" s="39" t="s">
        <v>14</v>
      </c>
      <c r="AD85" s="39" t="s">
        <v>44</v>
      </c>
      <c r="AE85" s="39" t="s">
        <v>825</v>
      </c>
      <c r="AF85" s="39" t="s">
        <v>823</v>
      </c>
      <c r="AG85" s="39" t="s">
        <v>824</v>
      </c>
      <c r="AH85" s="39" t="s">
        <v>14</v>
      </c>
      <c r="AI85" s="16" t="s">
        <v>44</v>
      </c>
      <c r="AJ85" s="16" t="s">
        <v>825</v>
      </c>
      <c r="AK85" s="16" t="s">
        <v>416</v>
      </c>
      <c r="AL85" s="16" t="s">
        <v>660</v>
      </c>
      <c r="AM85" s="16" t="s">
        <v>501</v>
      </c>
      <c r="AN85" s="16" t="s">
        <v>416</v>
      </c>
      <c r="AO85" s="16" t="s">
        <v>416</v>
      </c>
      <c r="AP85" s="16" t="s">
        <v>416</v>
      </c>
    </row>
    <row r="86" spans="1:42" x14ac:dyDescent="0.35">
      <c r="A86" s="41">
        <v>693590</v>
      </c>
      <c r="B86" s="39" t="s">
        <v>826</v>
      </c>
      <c r="C86" s="39" t="s">
        <v>826</v>
      </c>
      <c r="D86" s="39" t="s">
        <v>416</v>
      </c>
      <c r="E86" s="39" t="s">
        <v>416</v>
      </c>
      <c r="F86" s="39" t="s">
        <v>827</v>
      </c>
      <c r="G86" s="39" t="s">
        <v>506</v>
      </c>
      <c r="H86" s="39" t="s">
        <v>506</v>
      </c>
      <c r="I86" s="39" t="s">
        <v>420</v>
      </c>
      <c r="J86" s="39" t="s">
        <v>444</v>
      </c>
      <c r="K86" s="65" t="s">
        <v>445</v>
      </c>
      <c r="L86" s="39" t="s">
        <v>828</v>
      </c>
      <c r="M86" s="39" t="s">
        <v>416</v>
      </c>
      <c r="N86" s="39" t="s">
        <v>182</v>
      </c>
      <c r="O86" s="39" t="s">
        <v>44</v>
      </c>
      <c r="P86" s="39" t="s">
        <v>829</v>
      </c>
      <c r="Q86" s="39" t="s">
        <v>828</v>
      </c>
      <c r="R86" s="39" t="s">
        <v>416</v>
      </c>
      <c r="S86" s="39" t="s">
        <v>182</v>
      </c>
      <c r="T86" s="39" t="s">
        <v>44</v>
      </c>
      <c r="U86" s="39" t="s">
        <v>829</v>
      </c>
      <c r="V86" s="39" t="s">
        <v>520</v>
      </c>
      <c r="W86" s="39" t="s">
        <v>830</v>
      </c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</row>
    <row r="87" spans="1:42" x14ac:dyDescent="0.35">
      <c r="A87" s="40">
        <v>693591</v>
      </c>
      <c r="B87" s="39" t="s">
        <v>831</v>
      </c>
      <c r="C87" s="39" t="s">
        <v>831</v>
      </c>
      <c r="D87" s="39">
        <v>693590</v>
      </c>
      <c r="E87" s="39" t="s">
        <v>826</v>
      </c>
      <c r="F87" s="39" t="s">
        <v>827</v>
      </c>
      <c r="G87" s="39" t="s">
        <v>506</v>
      </c>
      <c r="H87" s="39" t="s">
        <v>506</v>
      </c>
      <c r="I87" s="39" t="s">
        <v>420</v>
      </c>
      <c r="J87" s="39" t="s">
        <v>444</v>
      </c>
      <c r="K87" s="65" t="s">
        <v>471</v>
      </c>
      <c r="L87" s="39" t="s">
        <v>828</v>
      </c>
      <c r="M87" s="39" t="s">
        <v>416</v>
      </c>
      <c r="N87" s="39" t="s">
        <v>182</v>
      </c>
      <c r="O87" s="39" t="s">
        <v>44</v>
      </c>
      <c r="P87" s="39" t="s">
        <v>829</v>
      </c>
      <c r="Q87" s="39" t="s">
        <v>828</v>
      </c>
      <c r="R87" s="39" t="s">
        <v>416</v>
      </c>
      <c r="S87" s="39" t="s">
        <v>182</v>
      </c>
      <c r="T87" s="39" t="s">
        <v>44</v>
      </c>
      <c r="U87" s="39" t="s">
        <v>829</v>
      </c>
      <c r="V87" s="39" t="s">
        <v>520</v>
      </c>
      <c r="W87" s="39" t="s">
        <v>832</v>
      </c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</row>
    <row r="88" spans="1:42" x14ac:dyDescent="0.35">
      <c r="A88" s="41">
        <v>693592</v>
      </c>
      <c r="B88" s="39" t="s">
        <v>826</v>
      </c>
      <c r="C88" s="39" t="s">
        <v>826</v>
      </c>
      <c r="D88" s="39">
        <v>693590</v>
      </c>
      <c r="E88" s="39" t="s">
        <v>826</v>
      </c>
      <c r="F88" s="39" t="s">
        <v>827</v>
      </c>
      <c r="G88" s="39" t="s">
        <v>506</v>
      </c>
      <c r="H88" s="39" t="s">
        <v>506</v>
      </c>
      <c r="I88" s="39" t="s">
        <v>420</v>
      </c>
      <c r="J88" s="39" t="s">
        <v>444</v>
      </c>
      <c r="K88" s="65" t="s">
        <v>471</v>
      </c>
      <c r="L88" s="39" t="s">
        <v>833</v>
      </c>
      <c r="M88" s="39" t="s">
        <v>416</v>
      </c>
      <c r="N88" s="39" t="s">
        <v>182</v>
      </c>
      <c r="O88" s="39" t="s">
        <v>44</v>
      </c>
      <c r="P88" s="39" t="s">
        <v>834</v>
      </c>
      <c r="Q88" s="39" t="s">
        <v>833</v>
      </c>
      <c r="R88" s="39" t="s">
        <v>416</v>
      </c>
      <c r="S88" s="39" t="s">
        <v>182</v>
      </c>
      <c r="T88" s="39" t="s">
        <v>44</v>
      </c>
      <c r="U88" s="39" t="s">
        <v>834</v>
      </c>
      <c r="V88" s="39" t="s">
        <v>520</v>
      </c>
      <c r="W88" s="39" t="s">
        <v>416</v>
      </c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</row>
    <row r="89" spans="1:42" x14ac:dyDescent="0.35">
      <c r="A89" s="40">
        <v>693593</v>
      </c>
      <c r="B89" s="39" t="s">
        <v>831</v>
      </c>
      <c r="C89" s="39" t="s">
        <v>831</v>
      </c>
      <c r="D89" s="39">
        <v>693590</v>
      </c>
      <c r="E89" s="39" t="s">
        <v>826</v>
      </c>
      <c r="F89" s="39" t="s">
        <v>827</v>
      </c>
      <c r="G89" s="39" t="s">
        <v>506</v>
      </c>
      <c r="H89" s="39" t="s">
        <v>506</v>
      </c>
      <c r="I89" s="39" t="s">
        <v>420</v>
      </c>
      <c r="J89" s="39" t="s">
        <v>444</v>
      </c>
      <c r="K89" s="65" t="s">
        <v>471</v>
      </c>
      <c r="L89" s="39" t="s">
        <v>833</v>
      </c>
      <c r="M89" s="39" t="s">
        <v>416</v>
      </c>
      <c r="N89" s="39" t="s">
        <v>182</v>
      </c>
      <c r="O89" s="39" t="s">
        <v>44</v>
      </c>
      <c r="P89" s="39" t="s">
        <v>834</v>
      </c>
      <c r="Q89" s="39" t="s">
        <v>833</v>
      </c>
      <c r="R89" s="39" t="s">
        <v>416</v>
      </c>
      <c r="S89" s="39" t="s">
        <v>182</v>
      </c>
      <c r="T89" s="39" t="s">
        <v>44</v>
      </c>
      <c r="U89" s="39" t="s">
        <v>834</v>
      </c>
      <c r="V89" s="39" t="s">
        <v>520</v>
      </c>
      <c r="W89" s="39" t="s">
        <v>416</v>
      </c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</row>
    <row r="90" spans="1:42" x14ac:dyDescent="0.35">
      <c r="A90" s="42">
        <v>693600</v>
      </c>
      <c r="B90" s="39" t="s">
        <v>835</v>
      </c>
      <c r="C90" s="39" t="s">
        <v>835</v>
      </c>
      <c r="D90" s="39" t="s">
        <v>416</v>
      </c>
      <c r="E90" s="39" t="s">
        <v>416</v>
      </c>
      <c r="F90" s="39" t="s">
        <v>836</v>
      </c>
      <c r="G90" s="39" t="s">
        <v>14</v>
      </c>
      <c r="H90" s="39" t="s">
        <v>14</v>
      </c>
      <c r="I90" s="39" t="s">
        <v>420</v>
      </c>
      <c r="J90" s="39" t="s">
        <v>444</v>
      </c>
      <c r="K90" s="65" t="s">
        <v>445</v>
      </c>
      <c r="L90" s="39" t="s">
        <v>837</v>
      </c>
      <c r="M90" s="39" t="s">
        <v>838</v>
      </c>
      <c r="N90" s="39" t="s">
        <v>14</v>
      </c>
      <c r="O90" s="39" t="s">
        <v>44</v>
      </c>
      <c r="P90" s="39" t="s">
        <v>839</v>
      </c>
      <c r="Q90" s="39" t="s">
        <v>837</v>
      </c>
      <c r="R90" s="39" t="s">
        <v>838</v>
      </c>
      <c r="S90" s="39" t="s">
        <v>14</v>
      </c>
      <c r="T90" s="39" t="s">
        <v>44</v>
      </c>
      <c r="U90" s="39" t="s">
        <v>839</v>
      </c>
      <c r="V90" s="39" t="s">
        <v>660</v>
      </c>
      <c r="W90" s="39" t="s">
        <v>840</v>
      </c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</row>
    <row r="91" spans="1:42" x14ac:dyDescent="0.35">
      <c r="A91" s="40">
        <v>693603</v>
      </c>
      <c r="B91" s="39" t="s">
        <v>841</v>
      </c>
      <c r="C91" s="39" t="s">
        <v>842</v>
      </c>
      <c r="D91" s="39" t="s">
        <v>416</v>
      </c>
      <c r="E91" s="39" t="s">
        <v>416</v>
      </c>
      <c r="F91" s="39" t="s">
        <v>843</v>
      </c>
      <c r="G91" s="39" t="s">
        <v>14</v>
      </c>
      <c r="H91" s="39" t="s">
        <v>14</v>
      </c>
      <c r="I91" s="39" t="s">
        <v>420</v>
      </c>
      <c r="J91" s="39" t="s">
        <v>444</v>
      </c>
      <c r="K91" s="65" t="s">
        <v>445</v>
      </c>
      <c r="L91" s="39" t="s">
        <v>844</v>
      </c>
      <c r="M91" s="39" t="s">
        <v>416</v>
      </c>
      <c r="N91" s="39" t="s">
        <v>14</v>
      </c>
      <c r="O91" s="39" t="s">
        <v>44</v>
      </c>
      <c r="P91" s="39" t="s">
        <v>845</v>
      </c>
      <c r="Q91" s="39" t="s">
        <v>844</v>
      </c>
      <c r="R91" s="39" t="s">
        <v>416</v>
      </c>
      <c r="S91" s="39" t="s">
        <v>14</v>
      </c>
      <c r="T91" s="39" t="s">
        <v>44</v>
      </c>
      <c r="U91" s="39" t="s">
        <v>845</v>
      </c>
      <c r="V91" s="39" t="s">
        <v>689</v>
      </c>
      <c r="W91" s="39" t="s">
        <v>846</v>
      </c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</row>
    <row r="92" spans="1:42" x14ac:dyDescent="0.35">
      <c r="A92" s="40">
        <v>693610</v>
      </c>
      <c r="B92" s="39" t="s">
        <v>847</v>
      </c>
      <c r="C92" s="39" t="s">
        <v>848</v>
      </c>
      <c r="D92" s="39" t="s">
        <v>416</v>
      </c>
      <c r="E92" s="39" t="s">
        <v>416</v>
      </c>
      <c r="F92" s="39" t="s">
        <v>849</v>
      </c>
      <c r="G92" s="39" t="s">
        <v>14</v>
      </c>
      <c r="H92" s="39" t="s">
        <v>14</v>
      </c>
      <c r="I92" s="39" t="s">
        <v>420</v>
      </c>
      <c r="J92" s="39" t="s">
        <v>444</v>
      </c>
      <c r="K92" s="65" t="s">
        <v>445</v>
      </c>
      <c r="L92" s="39" t="s">
        <v>850</v>
      </c>
      <c r="M92" s="39" t="s">
        <v>851</v>
      </c>
      <c r="N92" s="39" t="s">
        <v>14</v>
      </c>
      <c r="O92" s="39" t="s">
        <v>44</v>
      </c>
      <c r="P92" s="39" t="s">
        <v>852</v>
      </c>
      <c r="Q92" s="39" t="s">
        <v>850</v>
      </c>
      <c r="R92" s="39" t="s">
        <v>851</v>
      </c>
      <c r="S92" s="39" t="s">
        <v>14</v>
      </c>
      <c r="T92" s="39" t="s">
        <v>44</v>
      </c>
      <c r="U92" s="39" t="s">
        <v>852</v>
      </c>
      <c r="V92" s="39" t="s">
        <v>660</v>
      </c>
      <c r="W92" s="39" t="s">
        <v>416</v>
      </c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</row>
    <row r="93" spans="1:42" x14ac:dyDescent="0.35">
      <c r="A93" s="40">
        <v>693611</v>
      </c>
      <c r="B93" s="39" t="s">
        <v>853</v>
      </c>
      <c r="C93" s="39" t="s">
        <v>854</v>
      </c>
      <c r="D93" s="39">
        <v>693610</v>
      </c>
      <c r="E93" s="39" t="s">
        <v>847</v>
      </c>
      <c r="F93" s="39" t="s">
        <v>849</v>
      </c>
      <c r="G93" s="39" t="s">
        <v>14</v>
      </c>
      <c r="H93" s="39" t="s">
        <v>14</v>
      </c>
      <c r="I93" s="39" t="s">
        <v>420</v>
      </c>
      <c r="J93" s="39" t="s">
        <v>444</v>
      </c>
      <c r="K93" s="65" t="s">
        <v>471</v>
      </c>
      <c r="L93" s="39" t="s">
        <v>850</v>
      </c>
      <c r="M93" s="39" t="s">
        <v>855</v>
      </c>
      <c r="N93" s="39" t="s">
        <v>14</v>
      </c>
      <c r="O93" s="39" t="s">
        <v>44</v>
      </c>
      <c r="P93" s="39" t="s">
        <v>852</v>
      </c>
      <c r="Q93" s="39" t="s">
        <v>850</v>
      </c>
      <c r="R93" s="39" t="s">
        <v>855</v>
      </c>
      <c r="S93" s="39" t="s">
        <v>14</v>
      </c>
      <c r="T93" s="39" t="s">
        <v>44</v>
      </c>
      <c r="U93" s="39" t="s">
        <v>852</v>
      </c>
      <c r="V93" s="39" t="s">
        <v>660</v>
      </c>
      <c r="W93" s="39" t="s">
        <v>856</v>
      </c>
      <c r="X93" s="39"/>
      <c r="Y93" s="39" t="s">
        <v>857</v>
      </c>
      <c r="Z93" s="39" t="s">
        <v>500</v>
      </c>
      <c r="AA93" s="39" t="s">
        <v>850</v>
      </c>
      <c r="AB93" s="39" t="s">
        <v>855</v>
      </c>
      <c r="AC93" s="39" t="s">
        <v>14</v>
      </c>
      <c r="AD93" s="39" t="s">
        <v>44</v>
      </c>
      <c r="AE93" s="39" t="s">
        <v>852</v>
      </c>
      <c r="AF93" s="39" t="s">
        <v>850</v>
      </c>
      <c r="AG93" s="39" t="s">
        <v>855</v>
      </c>
      <c r="AH93" s="39" t="s">
        <v>14</v>
      </c>
      <c r="AI93" s="16" t="s">
        <v>44</v>
      </c>
      <c r="AJ93" s="16" t="s">
        <v>852</v>
      </c>
      <c r="AK93" s="16" t="s">
        <v>856</v>
      </c>
      <c r="AL93" s="16" t="s">
        <v>660</v>
      </c>
      <c r="AM93" s="16" t="s">
        <v>501</v>
      </c>
      <c r="AN93" s="16" t="s">
        <v>536</v>
      </c>
      <c r="AO93" s="16" t="s">
        <v>537</v>
      </c>
      <c r="AP93" s="16" t="s">
        <v>858</v>
      </c>
    </row>
    <row r="94" spans="1:42" x14ac:dyDescent="0.35">
      <c r="A94" s="40">
        <v>693612</v>
      </c>
      <c r="B94" s="39" t="s">
        <v>847</v>
      </c>
      <c r="C94" s="39" t="s">
        <v>848</v>
      </c>
      <c r="D94" s="39">
        <v>693610</v>
      </c>
      <c r="E94" s="39" t="s">
        <v>847</v>
      </c>
      <c r="F94" s="39" t="s">
        <v>849</v>
      </c>
      <c r="G94" s="39" t="s">
        <v>14</v>
      </c>
      <c r="H94" s="39" t="s">
        <v>14</v>
      </c>
      <c r="I94" s="39" t="s">
        <v>420</v>
      </c>
      <c r="J94" s="39" t="s">
        <v>444</v>
      </c>
      <c r="K94" s="65" t="s">
        <v>471</v>
      </c>
      <c r="L94" s="39" t="s">
        <v>416</v>
      </c>
      <c r="M94" s="39" t="s">
        <v>416</v>
      </c>
      <c r="N94" s="39" t="s">
        <v>416</v>
      </c>
      <c r="O94" s="39" t="s">
        <v>416</v>
      </c>
      <c r="P94" s="39" t="s">
        <v>416</v>
      </c>
      <c r="Q94" s="39" t="s">
        <v>416</v>
      </c>
      <c r="R94" s="39" t="s">
        <v>416</v>
      </c>
      <c r="S94" s="39" t="s">
        <v>416</v>
      </c>
      <c r="T94" s="39" t="s">
        <v>416</v>
      </c>
      <c r="U94" s="39" t="s">
        <v>416</v>
      </c>
      <c r="V94" s="39" t="s">
        <v>525</v>
      </c>
      <c r="W94" s="39" t="s">
        <v>416</v>
      </c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</row>
    <row r="95" spans="1:42" x14ac:dyDescent="0.35">
      <c r="A95" s="40">
        <v>693613</v>
      </c>
      <c r="B95" s="39" t="s">
        <v>847</v>
      </c>
      <c r="C95" s="39" t="s">
        <v>859</v>
      </c>
      <c r="D95" s="39">
        <v>693610</v>
      </c>
      <c r="E95" s="39" t="s">
        <v>847</v>
      </c>
      <c r="F95" s="39" t="s">
        <v>849</v>
      </c>
      <c r="G95" s="39" t="s">
        <v>14</v>
      </c>
      <c r="H95" s="39" t="s">
        <v>14</v>
      </c>
      <c r="I95" s="39" t="s">
        <v>420</v>
      </c>
      <c r="J95" s="39" t="s">
        <v>444</v>
      </c>
      <c r="K95" s="65" t="s">
        <v>471</v>
      </c>
      <c r="L95" s="39" t="s">
        <v>860</v>
      </c>
      <c r="M95" s="39" t="s">
        <v>861</v>
      </c>
      <c r="N95" s="39" t="s">
        <v>14</v>
      </c>
      <c r="O95" s="39" t="s">
        <v>44</v>
      </c>
      <c r="P95" s="39" t="s">
        <v>524</v>
      </c>
      <c r="Q95" s="39" t="s">
        <v>860</v>
      </c>
      <c r="R95" s="39" t="s">
        <v>623</v>
      </c>
      <c r="S95" s="39" t="s">
        <v>14</v>
      </c>
      <c r="T95" s="39" t="s">
        <v>44</v>
      </c>
      <c r="U95" s="39" t="s">
        <v>524</v>
      </c>
      <c r="V95" s="39" t="s">
        <v>525</v>
      </c>
      <c r="W95" s="39" t="s">
        <v>416</v>
      </c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</row>
    <row r="96" spans="1:42" x14ac:dyDescent="0.35">
      <c r="A96" s="42">
        <v>693620</v>
      </c>
      <c r="B96" s="39" t="s">
        <v>862</v>
      </c>
      <c r="C96" s="39" t="s">
        <v>863</v>
      </c>
      <c r="D96" s="39">
        <v>749841</v>
      </c>
      <c r="E96" s="39" t="s">
        <v>864</v>
      </c>
      <c r="F96" s="39" t="s">
        <v>865</v>
      </c>
      <c r="G96" s="39" t="s">
        <v>14</v>
      </c>
      <c r="H96" s="39" t="s">
        <v>14</v>
      </c>
      <c r="I96" s="39" t="s">
        <v>420</v>
      </c>
      <c r="J96" s="39" t="s">
        <v>444</v>
      </c>
      <c r="K96" s="65" t="s">
        <v>471</v>
      </c>
      <c r="L96" s="39" t="s">
        <v>866</v>
      </c>
      <c r="M96" s="39" t="s">
        <v>416</v>
      </c>
      <c r="N96" s="39" t="s">
        <v>14</v>
      </c>
      <c r="O96" s="39" t="s">
        <v>44</v>
      </c>
      <c r="P96" s="39" t="s">
        <v>867</v>
      </c>
      <c r="Q96" s="39" t="s">
        <v>866</v>
      </c>
      <c r="R96" s="39" t="s">
        <v>416</v>
      </c>
      <c r="S96" s="39" t="s">
        <v>14</v>
      </c>
      <c r="T96" s="39" t="s">
        <v>44</v>
      </c>
      <c r="U96" s="39" t="s">
        <v>867</v>
      </c>
      <c r="V96" s="39" t="s">
        <v>525</v>
      </c>
      <c r="W96" s="39" t="s">
        <v>416</v>
      </c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</row>
    <row r="97" spans="1:42" x14ac:dyDescent="0.35">
      <c r="A97" s="43">
        <v>693630</v>
      </c>
      <c r="B97" s="39" t="s">
        <v>868</v>
      </c>
      <c r="C97" s="39" t="s">
        <v>868</v>
      </c>
      <c r="D97" s="39" t="s">
        <v>416</v>
      </c>
      <c r="E97" s="39" t="s">
        <v>416</v>
      </c>
      <c r="F97" s="39" t="s">
        <v>869</v>
      </c>
      <c r="G97" s="39" t="s">
        <v>14</v>
      </c>
      <c r="H97" s="39" t="s">
        <v>14</v>
      </c>
      <c r="I97" s="39" t="s">
        <v>420</v>
      </c>
      <c r="J97" s="39" t="s">
        <v>444</v>
      </c>
      <c r="K97" s="65" t="s">
        <v>445</v>
      </c>
      <c r="L97" s="39" t="s">
        <v>870</v>
      </c>
      <c r="M97" s="39" t="s">
        <v>871</v>
      </c>
      <c r="N97" s="39" t="s">
        <v>14</v>
      </c>
      <c r="O97" s="39" t="s">
        <v>44</v>
      </c>
      <c r="P97" s="39" t="s">
        <v>872</v>
      </c>
      <c r="Q97" s="39" t="s">
        <v>870</v>
      </c>
      <c r="R97" s="39" t="s">
        <v>871</v>
      </c>
      <c r="S97" s="39" t="s">
        <v>14</v>
      </c>
      <c r="T97" s="39" t="s">
        <v>44</v>
      </c>
      <c r="U97" s="39" t="s">
        <v>872</v>
      </c>
      <c r="V97" s="39" t="s">
        <v>660</v>
      </c>
      <c r="W97" s="39" t="s">
        <v>416</v>
      </c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</row>
    <row r="98" spans="1:42" x14ac:dyDescent="0.35">
      <c r="A98" s="40">
        <v>693631</v>
      </c>
      <c r="B98" s="39" t="s">
        <v>873</v>
      </c>
      <c r="C98" s="39" t="s">
        <v>874</v>
      </c>
      <c r="D98" s="39">
        <v>693630</v>
      </c>
      <c r="E98" s="39" t="s">
        <v>868</v>
      </c>
      <c r="F98" s="39" t="s">
        <v>875</v>
      </c>
      <c r="G98" s="39" t="s">
        <v>14</v>
      </c>
      <c r="H98" s="39" t="s">
        <v>14</v>
      </c>
      <c r="I98" s="39" t="s">
        <v>420</v>
      </c>
      <c r="J98" s="39" t="s">
        <v>444</v>
      </c>
      <c r="K98" s="65" t="s">
        <v>471</v>
      </c>
      <c r="L98" s="39" t="s">
        <v>876</v>
      </c>
      <c r="M98" s="39" t="s">
        <v>871</v>
      </c>
      <c r="N98" s="39" t="s">
        <v>14</v>
      </c>
      <c r="O98" s="39" t="s">
        <v>44</v>
      </c>
      <c r="P98" s="39" t="s">
        <v>872</v>
      </c>
      <c r="Q98" s="39" t="s">
        <v>876</v>
      </c>
      <c r="R98" s="39" t="s">
        <v>871</v>
      </c>
      <c r="S98" s="39" t="s">
        <v>14</v>
      </c>
      <c r="T98" s="39" t="s">
        <v>44</v>
      </c>
      <c r="U98" s="39" t="s">
        <v>872</v>
      </c>
      <c r="V98" s="39" t="s">
        <v>660</v>
      </c>
      <c r="W98" s="39" t="s">
        <v>416</v>
      </c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</row>
    <row r="99" spans="1:42" x14ac:dyDescent="0.35">
      <c r="A99" s="41">
        <v>693640</v>
      </c>
      <c r="B99" s="39" t="s">
        <v>877</v>
      </c>
      <c r="C99" s="39" t="s">
        <v>877</v>
      </c>
      <c r="D99" s="39" t="s">
        <v>416</v>
      </c>
      <c r="E99" s="39" t="s">
        <v>416</v>
      </c>
      <c r="F99" s="39" t="s">
        <v>878</v>
      </c>
      <c r="G99" s="39" t="s">
        <v>546</v>
      </c>
      <c r="H99" s="39" t="s">
        <v>775</v>
      </c>
      <c r="I99" s="39" t="s">
        <v>420</v>
      </c>
      <c r="J99" s="39" t="s">
        <v>444</v>
      </c>
      <c r="K99" s="65" t="s">
        <v>445</v>
      </c>
      <c r="L99" s="39" t="s">
        <v>879</v>
      </c>
      <c r="M99" s="39" t="s">
        <v>416</v>
      </c>
      <c r="N99" s="39" t="s">
        <v>880</v>
      </c>
      <c r="O99" s="39" t="s">
        <v>44</v>
      </c>
      <c r="P99" s="39" t="s">
        <v>881</v>
      </c>
      <c r="Q99" s="39" t="s">
        <v>879</v>
      </c>
      <c r="R99" s="39" t="s">
        <v>416</v>
      </c>
      <c r="S99" s="39" t="s">
        <v>880</v>
      </c>
      <c r="T99" s="39" t="s">
        <v>44</v>
      </c>
      <c r="U99" s="39" t="s">
        <v>881</v>
      </c>
      <c r="V99" s="39" t="s">
        <v>882</v>
      </c>
      <c r="W99" s="39" t="s">
        <v>416</v>
      </c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</row>
    <row r="100" spans="1:42" x14ac:dyDescent="0.35">
      <c r="A100" s="40">
        <v>693651</v>
      </c>
      <c r="B100" s="39" t="s">
        <v>883</v>
      </c>
      <c r="C100" s="39" t="s">
        <v>883</v>
      </c>
      <c r="D100" s="39" t="s">
        <v>416</v>
      </c>
      <c r="E100" s="39" t="s">
        <v>416</v>
      </c>
      <c r="F100" s="39" t="s">
        <v>884</v>
      </c>
      <c r="G100" s="39" t="s">
        <v>506</v>
      </c>
      <c r="H100" s="39" t="s">
        <v>506</v>
      </c>
      <c r="I100" s="39" t="s">
        <v>420</v>
      </c>
      <c r="J100" s="39" t="s">
        <v>444</v>
      </c>
      <c r="K100" s="65" t="s">
        <v>445</v>
      </c>
      <c r="L100" s="39" t="s">
        <v>885</v>
      </c>
      <c r="M100" s="39" t="s">
        <v>416</v>
      </c>
      <c r="N100" s="39" t="s">
        <v>182</v>
      </c>
      <c r="O100" s="39" t="s">
        <v>44</v>
      </c>
      <c r="P100" s="39" t="s">
        <v>829</v>
      </c>
      <c r="Q100" s="39" t="s">
        <v>886</v>
      </c>
      <c r="R100" s="39" t="s">
        <v>416</v>
      </c>
      <c r="S100" s="39" t="s">
        <v>182</v>
      </c>
      <c r="T100" s="39" t="s">
        <v>44</v>
      </c>
      <c r="U100" s="39" t="s">
        <v>829</v>
      </c>
      <c r="V100" s="39" t="s">
        <v>520</v>
      </c>
      <c r="W100" s="39" t="s">
        <v>416</v>
      </c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</row>
    <row r="101" spans="1:42" x14ac:dyDescent="0.35">
      <c r="A101" s="40">
        <v>693652</v>
      </c>
      <c r="B101" s="39" t="s">
        <v>887</v>
      </c>
      <c r="C101" s="39" t="s">
        <v>888</v>
      </c>
      <c r="D101" s="39">
        <v>693651</v>
      </c>
      <c r="E101" s="39" t="s">
        <v>883</v>
      </c>
      <c r="F101" s="39" t="s">
        <v>884</v>
      </c>
      <c r="G101" s="39" t="s">
        <v>506</v>
      </c>
      <c r="H101" s="39" t="s">
        <v>506</v>
      </c>
      <c r="I101" s="39" t="s">
        <v>420</v>
      </c>
      <c r="J101" s="39" t="s">
        <v>444</v>
      </c>
      <c r="K101" s="65" t="s">
        <v>471</v>
      </c>
      <c r="L101" s="39" t="s">
        <v>889</v>
      </c>
      <c r="M101" s="39" t="s">
        <v>416</v>
      </c>
      <c r="N101" s="39" t="s">
        <v>182</v>
      </c>
      <c r="O101" s="39" t="s">
        <v>44</v>
      </c>
      <c r="P101" s="39" t="s">
        <v>829</v>
      </c>
      <c r="Q101" s="39" t="s">
        <v>889</v>
      </c>
      <c r="R101" s="39" t="s">
        <v>416</v>
      </c>
      <c r="S101" s="39" t="s">
        <v>182</v>
      </c>
      <c r="T101" s="39" t="s">
        <v>44</v>
      </c>
      <c r="U101" s="39" t="s">
        <v>829</v>
      </c>
      <c r="V101" s="39" t="s">
        <v>520</v>
      </c>
      <c r="W101" s="39" t="s">
        <v>890</v>
      </c>
      <c r="X101" s="39"/>
      <c r="Y101" s="39" t="s">
        <v>891</v>
      </c>
      <c r="Z101" s="39" t="s">
        <v>500</v>
      </c>
      <c r="AA101" s="39" t="s">
        <v>889</v>
      </c>
      <c r="AB101" s="39" t="s">
        <v>416</v>
      </c>
      <c r="AC101" s="39" t="s">
        <v>182</v>
      </c>
      <c r="AD101" s="39" t="s">
        <v>44</v>
      </c>
      <c r="AE101" s="39" t="s">
        <v>829</v>
      </c>
      <c r="AF101" s="39" t="s">
        <v>889</v>
      </c>
      <c r="AG101" s="39" t="s">
        <v>416</v>
      </c>
      <c r="AH101" s="39" t="s">
        <v>182</v>
      </c>
      <c r="AI101" s="16" t="s">
        <v>44</v>
      </c>
      <c r="AJ101" s="16" t="s">
        <v>829</v>
      </c>
      <c r="AK101" s="16" t="s">
        <v>890</v>
      </c>
      <c r="AL101" s="16" t="s">
        <v>892</v>
      </c>
      <c r="AM101" s="16" t="s">
        <v>501</v>
      </c>
      <c r="AN101" s="16" t="s">
        <v>536</v>
      </c>
      <c r="AO101" s="16" t="s">
        <v>537</v>
      </c>
      <c r="AP101" s="16" t="s">
        <v>416</v>
      </c>
    </row>
    <row r="102" spans="1:42" x14ac:dyDescent="0.35">
      <c r="A102" s="40">
        <v>693661</v>
      </c>
      <c r="B102" s="39" t="s">
        <v>893</v>
      </c>
      <c r="C102" s="39" t="s">
        <v>893</v>
      </c>
      <c r="D102" s="39" t="s">
        <v>416</v>
      </c>
      <c r="E102" s="39" t="s">
        <v>416</v>
      </c>
      <c r="F102" s="39" t="s">
        <v>894</v>
      </c>
      <c r="G102" s="39" t="s">
        <v>506</v>
      </c>
      <c r="H102" s="39" t="s">
        <v>506</v>
      </c>
      <c r="I102" s="39" t="s">
        <v>420</v>
      </c>
      <c r="J102" s="39" t="s">
        <v>444</v>
      </c>
      <c r="K102" s="65" t="s">
        <v>445</v>
      </c>
      <c r="L102" s="39" t="s">
        <v>895</v>
      </c>
      <c r="M102" s="39" t="s">
        <v>416</v>
      </c>
      <c r="N102" s="39" t="s">
        <v>182</v>
      </c>
      <c r="O102" s="39" t="s">
        <v>44</v>
      </c>
      <c r="P102" s="39" t="s">
        <v>829</v>
      </c>
      <c r="Q102" s="39" t="s">
        <v>895</v>
      </c>
      <c r="R102" s="39" t="s">
        <v>416</v>
      </c>
      <c r="S102" s="39" t="s">
        <v>182</v>
      </c>
      <c r="T102" s="39" t="s">
        <v>44</v>
      </c>
      <c r="U102" s="39" t="s">
        <v>829</v>
      </c>
      <c r="V102" s="39" t="s">
        <v>520</v>
      </c>
      <c r="W102" s="39" t="s">
        <v>416</v>
      </c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</row>
    <row r="103" spans="1:42" x14ac:dyDescent="0.35">
      <c r="A103" s="40">
        <v>693671</v>
      </c>
      <c r="B103" s="39" t="s">
        <v>896</v>
      </c>
      <c r="C103" s="39" t="s">
        <v>896</v>
      </c>
      <c r="D103" s="39" t="s">
        <v>416</v>
      </c>
      <c r="E103" s="39" t="s">
        <v>416</v>
      </c>
      <c r="F103" s="39" t="s">
        <v>897</v>
      </c>
      <c r="G103" s="39" t="s">
        <v>442</v>
      </c>
      <c r="H103" s="39" t="s">
        <v>443</v>
      </c>
      <c r="I103" s="39" t="s">
        <v>420</v>
      </c>
      <c r="J103" s="39" t="s">
        <v>444</v>
      </c>
      <c r="K103" s="65" t="s">
        <v>445</v>
      </c>
      <c r="L103" s="39" t="s">
        <v>898</v>
      </c>
      <c r="M103" s="39" t="s">
        <v>899</v>
      </c>
      <c r="N103" s="39" t="s">
        <v>44</v>
      </c>
      <c r="O103" s="39" t="s">
        <v>44</v>
      </c>
      <c r="P103" s="39" t="s">
        <v>900</v>
      </c>
      <c r="Q103" s="39" t="s">
        <v>898</v>
      </c>
      <c r="R103" s="39" t="s">
        <v>899</v>
      </c>
      <c r="S103" s="39" t="s">
        <v>44</v>
      </c>
      <c r="T103" s="39" t="s">
        <v>44</v>
      </c>
      <c r="U103" s="39" t="s">
        <v>900</v>
      </c>
      <c r="V103" s="39" t="s">
        <v>901</v>
      </c>
      <c r="W103" s="39" t="s">
        <v>416</v>
      </c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</row>
    <row r="104" spans="1:42" x14ac:dyDescent="0.35">
      <c r="A104" s="41">
        <v>693672</v>
      </c>
      <c r="B104" s="39" t="s">
        <v>902</v>
      </c>
      <c r="C104" s="39" t="s">
        <v>902</v>
      </c>
      <c r="D104" s="39">
        <v>693671</v>
      </c>
      <c r="E104" s="39" t="s">
        <v>896</v>
      </c>
      <c r="F104" s="39" t="s">
        <v>897</v>
      </c>
      <c r="G104" s="39" t="s">
        <v>442</v>
      </c>
      <c r="H104" s="39" t="s">
        <v>443</v>
      </c>
      <c r="I104" s="39" t="s">
        <v>420</v>
      </c>
      <c r="J104" s="39" t="s">
        <v>444</v>
      </c>
      <c r="K104" s="65" t="s">
        <v>471</v>
      </c>
      <c r="L104" s="39" t="s">
        <v>903</v>
      </c>
      <c r="M104" s="39" t="s">
        <v>904</v>
      </c>
      <c r="N104" s="39" t="s">
        <v>44</v>
      </c>
      <c r="O104" s="39" t="s">
        <v>44</v>
      </c>
      <c r="P104" s="39" t="s">
        <v>900</v>
      </c>
      <c r="Q104" s="39" t="s">
        <v>903</v>
      </c>
      <c r="R104" s="39" t="s">
        <v>904</v>
      </c>
      <c r="S104" s="39" t="s">
        <v>44</v>
      </c>
      <c r="T104" s="39" t="s">
        <v>44</v>
      </c>
      <c r="U104" s="39" t="s">
        <v>900</v>
      </c>
      <c r="V104" s="39" t="s">
        <v>901</v>
      </c>
      <c r="W104" s="39" t="s">
        <v>905</v>
      </c>
      <c r="X104" s="39"/>
      <c r="Y104" s="39" t="s">
        <v>906</v>
      </c>
      <c r="Z104" s="39" t="s">
        <v>500</v>
      </c>
      <c r="AA104" s="39" t="s">
        <v>903</v>
      </c>
      <c r="AB104" s="39" t="s">
        <v>904</v>
      </c>
      <c r="AC104" s="39" t="s">
        <v>44</v>
      </c>
      <c r="AD104" s="39" t="s">
        <v>44</v>
      </c>
      <c r="AE104" s="39" t="s">
        <v>900</v>
      </c>
      <c r="AF104" s="39" t="s">
        <v>903</v>
      </c>
      <c r="AG104" s="39" t="s">
        <v>904</v>
      </c>
      <c r="AH104" s="39" t="s">
        <v>44</v>
      </c>
      <c r="AI104" s="16" t="s">
        <v>44</v>
      </c>
      <c r="AJ104" s="16" t="s">
        <v>900</v>
      </c>
      <c r="AK104" s="16" t="s">
        <v>905</v>
      </c>
      <c r="AL104" s="16" t="s">
        <v>901</v>
      </c>
      <c r="AM104" s="16" t="s">
        <v>501</v>
      </c>
      <c r="AN104" s="16" t="s">
        <v>536</v>
      </c>
      <c r="AO104" s="16" t="s">
        <v>537</v>
      </c>
      <c r="AP104" s="16" t="s">
        <v>416</v>
      </c>
    </row>
    <row r="105" spans="1:42" x14ac:dyDescent="0.35">
      <c r="A105" s="41">
        <v>693673</v>
      </c>
      <c r="B105" s="39" t="s">
        <v>896</v>
      </c>
      <c r="C105" s="39" t="s">
        <v>896</v>
      </c>
      <c r="D105" s="39">
        <v>693671</v>
      </c>
      <c r="E105" s="39" t="s">
        <v>896</v>
      </c>
      <c r="F105" s="39" t="s">
        <v>897</v>
      </c>
      <c r="G105" s="39" t="s">
        <v>14</v>
      </c>
      <c r="H105" s="39" t="s">
        <v>14</v>
      </c>
      <c r="I105" s="39" t="s">
        <v>420</v>
      </c>
      <c r="J105" s="39" t="s">
        <v>444</v>
      </c>
      <c r="K105" s="65" t="s">
        <v>471</v>
      </c>
      <c r="L105" s="39" t="s">
        <v>907</v>
      </c>
      <c r="M105" s="39" t="s">
        <v>416</v>
      </c>
      <c r="N105" s="39" t="s">
        <v>14</v>
      </c>
      <c r="O105" s="39" t="s">
        <v>44</v>
      </c>
      <c r="P105" s="39" t="s">
        <v>908</v>
      </c>
      <c r="Q105" s="39" t="s">
        <v>907</v>
      </c>
      <c r="R105" s="39" t="s">
        <v>416</v>
      </c>
      <c r="S105" s="39" t="s">
        <v>14</v>
      </c>
      <c r="T105" s="39" t="s">
        <v>44</v>
      </c>
      <c r="U105" s="39" t="s">
        <v>908</v>
      </c>
      <c r="V105" s="39" t="s">
        <v>909</v>
      </c>
      <c r="W105" s="39" t="s">
        <v>416</v>
      </c>
      <c r="X105" s="39"/>
      <c r="Y105" s="39" t="s">
        <v>910</v>
      </c>
      <c r="Z105" s="39" t="s">
        <v>500</v>
      </c>
      <c r="AA105" s="39" t="s">
        <v>907</v>
      </c>
      <c r="AB105" s="39" t="s">
        <v>416</v>
      </c>
      <c r="AC105" s="39" t="s">
        <v>14</v>
      </c>
      <c r="AD105" s="39" t="s">
        <v>44</v>
      </c>
      <c r="AE105" s="39" t="s">
        <v>908</v>
      </c>
      <c r="AF105" s="39" t="s">
        <v>907</v>
      </c>
      <c r="AG105" s="39" t="s">
        <v>416</v>
      </c>
      <c r="AH105" s="39" t="s">
        <v>14</v>
      </c>
      <c r="AI105" s="16" t="s">
        <v>44</v>
      </c>
      <c r="AJ105" s="16" t="s">
        <v>908</v>
      </c>
      <c r="AK105" s="16" t="s">
        <v>416</v>
      </c>
      <c r="AL105" s="16" t="s">
        <v>909</v>
      </c>
      <c r="AM105" s="16" t="s">
        <v>501</v>
      </c>
      <c r="AN105" s="16" t="s">
        <v>536</v>
      </c>
      <c r="AO105" s="16" t="s">
        <v>537</v>
      </c>
      <c r="AP105" s="16" t="s">
        <v>416</v>
      </c>
    </row>
    <row r="106" spans="1:42" x14ac:dyDescent="0.35">
      <c r="A106" s="41">
        <v>693674</v>
      </c>
      <c r="B106" s="39" t="s">
        <v>911</v>
      </c>
      <c r="C106" s="39" t="s">
        <v>902</v>
      </c>
      <c r="D106" s="39">
        <v>693671</v>
      </c>
      <c r="E106" s="39" t="s">
        <v>896</v>
      </c>
      <c r="F106" s="39" t="s">
        <v>897</v>
      </c>
      <c r="G106" s="39" t="s">
        <v>14</v>
      </c>
      <c r="H106" s="39" t="s">
        <v>14</v>
      </c>
      <c r="I106" s="39" t="s">
        <v>420</v>
      </c>
      <c r="J106" s="39" t="s">
        <v>444</v>
      </c>
      <c r="K106" s="65" t="s">
        <v>471</v>
      </c>
      <c r="L106" s="39" t="s">
        <v>907</v>
      </c>
      <c r="M106" s="39" t="s">
        <v>416</v>
      </c>
      <c r="N106" s="39" t="s">
        <v>14</v>
      </c>
      <c r="O106" s="39" t="s">
        <v>44</v>
      </c>
      <c r="P106" s="39" t="s">
        <v>908</v>
      </c>
      <c r="Q106" s="39" t="s">
        <v>907</v>
      </c>
      <c r="R106" s="39" t="s">
        <v>416</v>
      </c>
      <c r="S106" s="39" t="s">
        <v>14</v>
      </c>
      <c r="T106" s="39" t="s">
        <v>44</v>
      </c>
      <c r="U106" s="39" t="s">
        <v>908</v>
      </c>
      <c r="V106" s="39" t="s">
        <v>909</v>
      </c>
      <c r="W106" s="39" t="s">
        <v>416</v>
      </c>
      <c r="X106" s="39"/>
      <c r="Y106" s="39" t="s">
        <v>910</v>
      </c>
      <c r="Z106" s="39" t="s">
        <v>500</v>
      </c>
      <c r="AA106" s="39" t="s">
        <v>907</v>
      </c>
      <c r="AB106" s="39" t="s">
        <v>416</v>
      </c>
      <c r="AC106" s="39" t="s">
        <v>14</v>
      </c>
      <c r="AD106" s="39" t="s">
        <v>44</v>
      </c>
      <c r="AE106" s="39" t="s">
        <v>908</v>
      </c>
      <c r="AF106" s="39" t="s">
        <v>907</v>
      </c>
      <c r="AG106" s="39" t="s">
        <v>416</v>
      </c>
      <c r="AH106" s="39" t="s">
        <v>14</v>
      </c>
      <c r="AI106" s="16" t="s">
        <v>44</v>
      </c>
      <c r="AJ106" s="16" t="s">
        <v>908</v>
      </c>
      <c r="AK106" s="16" t="s">
        <v>416</v>
      </c>
      <c r="AL106" s="16" t="s">
        <v>909</v>
      </c>
      <c r="AM106" s="16" t="s">
        <v>501</v>
      </c>
      <c r="AN106" s="16" t="s">
        <v>536</v>
      </c>
      <c r="AO106" s="16" t="s">
        <v>537</v>
      </c>
      <c r="AP106" s="16" t="s">
        <v>416</v>
      </c>
    </row>
    <row r="107" spans="1:42" x14ac:dyDescent="0.35">
      <c r="A107" s="44">
        <v>693691</v>
      </c>
      <c r="B107" s="39" t="s">
        <v>912</v>
      </c>
      <c r="C107" s="39" t="s">
        <v>912</v>
      </c>
      <c r="D107" s="39" t="s">
        <v>416</v>
      </c>
      <c r="E107" s="39" t="s">
        <v>416</v>
      </c>
      <c r="F107" s="39" t="s">
        <v>913</v>
      </c>
      <c r="G107" s="39" t="s">
        <v>506</v>
      </c>
      <c r="H107" s="39" t="s">
        <v>506</v>
      </c>
      <c r="I107" s="39" t="s">
        <v>420</v>
      </c>
      <c r="J107" s="39" t="s">
        <v>444</v>
      </c>
      <c r="K107" s="65" t="s">
        <v>445</v>
      </c>
      <c r="L107" s="39" t="s">
        <v>914</v>
      </c>
      <c r="M107" s="39" t="s">
        <v>416</v>
      </c>
      <c r="N107" s="39" t="s">
        <v>182</v>
      </c>
      <c r="O107" s="39" t="s">
        <v>44</v>
      </c>
      <c r="P107" s="39" t="s">
        <v>829</v>
      </c>
      <c r="Q107" s="39" t="s">
        <v>914</v>
      </c>
      <c r="R107" s="39" t="s">
        <v>416</v>
      </c>
      <c r="S107" s="39" t="s">
        <v>182</v>
      </c>
      <c r="T107" s="39" t="s">
        <v>44</v>
      </c>
      <c r="U107" s="39" t="s">
        <v>829</v>
      </c>
      <c r="V107" s="39" t="s">
        <v>520</v>
      </c>
      <c r="W107" s="39" t="s">
        <v>416</v>
      </c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</row>
    <row r="108" spans="1:42" x14ac:dyDescent="0.35">
      <c r="A108" s="43">
        <v>693692</v>
      </c>
      <c r="B108" s="39" t="s">
        <v>912</v>
      </c>
      <c r="C108" s="39" t="s">
        <v>915</v>
      </c>
      <c r="D108" s="39">
        <v>693691</v>
      </c>
      <c r="E108" s="39" t="s">
        <v>912</v>
      </c>
      <c r="F108" s="39" t="s">
        <v>913</v>
      </c>
      <c r="G108" s="39" t="s">
        <v>506</v>
      </c>
      <c r="H108" s="39" t="s">
        <v>506</v>
      </c>
      <c r="I108" s="39" t="s">
        <v>420</v>
      </c>
      <c r="J108" s="39" t="s">
        <v>444</v>
      </c>
      <c r="K108" s="65" t="s">
        <v>471</v>
      </c>
      <c r="L108" s="39" t="s">
        <v>914</v>
      </c>
      <c r="M108" s="39" t="s">
        <v>416</v>
      </c>
      <c r="N108" s="39" t="s">
        <v>182</v>
      </c>
      <c r="O108" s="39" t="s">
        <v>44</v>
      </c>
      <c r="P108" s="39" t="s">
        <v>829</v>
      </c>
      <c r="Q108" s="39" t="s">
        <v>914</v>
      </c>
      <c r="R108" s="39" t="s">
        <v>416</v>
      </c>
      <c r="S108" s="39" t="s">
        <v>182</v>
      </c>
      <c r="T108" s="39" t="s">
        <v>44</v>
      </c>
      <c r="U108" s="39" t="s">
        <v>829</v>
      </c>
      <c r="V108" s="39" t="s">
        <v>520</v>
      </c>
      <c r="W108" s="39" t="s">
        <v>916</v>
      </c>
      <c r="X108" s="39"/>
      <c r="Y108" s="39" t="s">
        <v>917</v>
      </c>
      <c r="Z108" s="39" t="s">
        <v>500</v>
      </c>
      <c r="AA108" s="39" t="s">
        <v>914</v>
      </c>
      <c r="AB108" s="39" t="s">
        <v>416</v>
      </c>
      <c r="AC108" s="39" t="s">
        <v>182</v>
      </c>
      <c r="AD108" s="39" t="s">
        <v>44</v>
      </c>
      <c r="AE108" s="39" t="s">
        <v>829</v>
      </c>
      <c r="AF108" s="39" t="s">
        <v>914</v>
      </c>
      <c r="AG108" s="39" t="s">
        <v>416</v>
      </c>
      <c r="AH108" s="39" t="s">
        <v>182</v>
      </c>
      <c r="AI108" s="16" t="s">
        <v>44</v>
      </c>
      <c r="AJ108" s="16" t="s">
        <v>829</v>
      </c>
      <c r="AK108" s="16" t="s">
        <v>916</v>
      </c>
      <c r="AL108" s="16" t="s">
        <v>892</v>
      </c>
      <c r="AM108" s="16" t="s">
        <v>501</v>
      </c>
      <c r="AN108" s="16" t="s">
        <v>536</v>
      </c>
      <c r="AO108" s="16" t="s">
        <v>537</v>
      </c>
      <c r="AP108" s="16" t="s">
        <v>917</v>
      </c>
    </row>
    <row r="109" spans="1:42" x14ac:dyDescent="0.35">
      <c r="A109" s="43">
        <v>693693</v>
      </c>
      <c r="B109" s="39" t="s">
        <v>918</v>
      </c>
      <c r="C109" s="39" t="s">
        <v>918</v>
      </c>
      <c r="D109" s="39" t="s">
        <v>416</v>
      </c>
      <c r="E109" s="39" t="s">
        <v>416</v>
      </c>
      <c r="F109" s="39" t="s">
        <v>919</v>
      </c>
      <c r="G109" s="39" t="s">
        <v>506</v>
      </c>
      <c r="H109" s="39" t="s">
        <v>506</v>
      </c>
      <c r="I109" s="39" t="s">
        <v>420</v>
      </c>
      <c r="J109" s="39" t="s">
        <v>444</v>
      </c>
      <c r="K109" s="65" t="s">
        <v>445</v>
      </c>
      <c r="L109" s="39" t="s">
        <v>920</v>
      </c>
      <c r="M109" s="39" t="s">
        <v>416</v>
      </c>
      <c r="N109" s="39" t="s">
        <v>921</v>
      </c>
      <c r="O109" s="39" t="s">
        <v>44</v>
      </c>
      <c r="P109" s="39" t="s">
        <v>922</v>
      </c>
      <c r="Q109" s="39" t="s">
        <v>920</v>
      </c>
      <c r="R109" s="39" t="s">
        <v>416</v>
      </c>
      <c r="S109" s="39" t="s">
        <v>921</v>
      </c>
      <c r="T109" s="39" t="s">
        <v>44</v>
      </c>
      <c r="U109" s="39" t="s">
        <v>922</v>
      </c>
      <c r="V109" s="39" t="s">
        <v>923</v>
      </c>
      <c r="W109" s="39" t="s">
        <v>924</v>
      </c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</row>
    <row r="110" spans="1:42" x14ac:dyDescent="0.35">
      <c r="A110" s="43">
        <v>693694</v>
      </c>
      <c r="B110" s="39" t="s">
        <v>925</v>
      </c>
      <c r="C110" s="39" t="s">
        <v>926</v>
      </c>
      <c r="D110" s="39">
        <v>693693</v>
      </c>
      <c r="E110" s="39" t="s">
        <v>918</v>
      </c>
      <c r="F110" s="39" t="s">
        <v>919</v>
      </c>
      <c r="G110" s="39" t="s">
        <v>506</v>
      </c>
      <c r="H110" s="39" t="s">
        <v>506</v>
      </c>
      <c r="I110" s="39" t="s">
        <v>420</v>
      </c>
      <c r="J110" s="39" t="s">
        <v>444</v>
      </c>
      <c r="K110" s="65" t="s">
        <v>471</v>
      </c>
      <c r="L110" s="39" t="s">
        <v>920</v>
      </c>
      <c r="M110" s="39" t="s">
        <v>416</v>
      </c>
      <c r="N110" s="39" t="s">
        <v>921</v>
      </c>
      <c r="O110" s="39" t="s">
        <v>44</v>
      </c>
      <c r="P110" s="39" t="s">
        <v>922</v>
      </c>
      <c r="Q110" s="39" t="s">
        <v>920</v>
      </c>
      <c r="R110" s="39" t="s">
        <v>416</v>
      </c>
      <c r="S110" s="39" t="s">
        <v>921</v>
      </c>
      <c r="T110" s="39" t="s">
        <v>44</v>
      </c>
      <c r="U110" s="39" t="s">
        <v>922</v>
      </c>
      <c r="V110" s="39" t="s">
        <v>923</v>
      </c>
      <c r="W110" s="39" t="s">
        <v>927</v>
      </c>
      <c r="X110" s="39"/>
      <c r="Y110" s="39" t="s">
        <v>910</v>
      </c>
      <c r="Z110" s="39" t="s">
        <v>500</v>
      </c>
      <c r="AA110" s="39" t="s">
        <v>920</v>
      </c>
      <c r="AB110" s="39" t="s">
        <v>416</v>
      </c>
      <c r="AC110" s="39" t="s">
        <v>921</v>
      </c>
      <c r="AD110" s="39" t="s">
        <v>44</v>
      </c>
      <c r="AE110" s="39" t="s">
        <v>922</v>
      </c>
      <c r="AF110" s="39" t="s">
        <v>920</v>
      </c>
      <c r="AG110" s="39" t="s">
        <v>416</v>
      </c>
      <c r="AH110" s="39" t="s">
        <v>921</v>
      </c>
      <c r="AI110" s="16" t="s">
        <v>44</v>
      </c>
      <c r="AJ110" s="16" t="s">
        <v>922</v>
      </c>
      <c r="AK110" s="16" t="s">
        <v>927</v>
      </c>
      <c r="AL110" s="16" t="s">
        <v>923</v>
      </c>
      <c r="AM110" s="16" t="s">
        <v>501</v>
      </c>
      <c r="AN110" s="16" t="s">
        <v>536</v>
      </c>
      <c r="AO110" s="16" t="s">
        <v>537</v>
      </c>
      <c r="AP110" s="16" t="s">
        <v>416</v>
      </c>
    </row>
    <row r="111" spans="1:42" x14ac:dyDescent="0.35">
      <c r="A111" s="43">
        <v>693695</v>
      </c>
      <c r="B111" s="39" t="s">
        <v>928</v>
      </c>
      <c r="C111" s="39" t="s">
        <v>928</v>
      </c>
      <c r="D111" s="39" t="s">
        <v>416</v>
      </c>
      <c r="E111" s="39" t="s">
        <v>416</v>
      </c>
      <c r="F111" s="39" t="s">
        <v>929</v>
      </c>
      <c r="G111" s="39" t="s">
        <v>459</v>
      </c>
      <c r="H111" s="39" t="s">
        <v>460</v>
      </c>
      <c r="I111" s="39" t="s">
        <v>420</v>
      </c>
      <c r="J111" s="39" t="s">
        <v>444</v>
      </c>
      <c r="K111" s="65" t="s">
        <v>445</v>
      </c>
      <c r="L111" s="39" t="s">
        <v>930</v>
      </c>
      <c r="M111" s="39" t="s">
        <v>931</v>
      </c>
      <c r="N111" s="39" t="s">
        <v>262</v>
      </c>
      <c r="O111" s="39" t="s">
        <v>44</v>
      </c>
      <c r="P111" s="39" t="s">
        <v>932</v>
      </c>
      <c r="Q111" s="39" t="s">
        <v>930</v>
      </c>
      <c r="R111" s="39" t="s">
        <v>931</v>
      </c>
      <c r="S111" s="39" t="s">
        <v>262</v>
      </c>
      <c r="T111" s="39" t="s">
        <v>44</v>
      </c>
      <c r="U111" s="39" t="s">
        <v>932</v>
      </c>
      <c r="V111" s="39" t="s">
        <v>463</v>
      </c>
      <c r="W111" s="39" t="s">
        <v>933</v>
      </c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</row>
    <row r="112" spans="1:42" x14ac:dyDescent="0.35">
      <c r="A112" s="43">
        <v>693696</v>
      </c>
      <c r="B112" s="39" t="s">
        <v>934</v>
      </c>
      <c r="C112" s="39" t="s">
        <v>934</v>
      </c>
      <c r="D112" s="39">
        <v>693695</v>
      </c>
      <c r="E112" s="39" t="s">
        <v>928</v>
      </c>
      <c r="F112" s="39" t="s">
        <v>929</v>
      </c>
      <c r="G112" s="39" t="s">
        <v>459</v>
      </c>
      <c r="H112" s="39" t="s">
        <v>460</v>
      </c>
      <c r="I112" s="39" t="s">
        <v>420</v>
      </c>
      <c r="J112" s="39" t="s">
        <v>444</v>
      </c>
      <c r="K112" s="65" t="s">
        <v>471</v>
      </c>
      <c r="L112" s="39" t="s">
        <v>930</v>
      </c>
      <c r="M112" s="39" t="s">
        <v>931</v>
      </c>
      <c r="N112" s="39" t="s">
        <v>262</v>
      </c>
      <c r="O112" s="39" t="s">
        <v>44</v>
      </c>
      <c r="P112" s="39" t="s">
        <v>932</v>
      </c>
      <c r="Q112" s="39" t="s">
        <v>930</v>
      </c>
      <c r="R112" s="39" t="s">
        <v>931</v>
      </c>
      <c r="S112" s="39" t="s">
        <v>262</v>
      </c>
      <c r="T112" s="39" t="s">
        <v>44</v>
      </c>
      <c r="U112" s="39" t="s">
        <v>932</v>
      </c>
      <c r="V112" s="39" t="s">
        <v>463</v>
      </c>
      <c r="W112" s="39" t="s">
        <v>935</v>
      </c>
      <c r="X112" s="39"/>
      <c r="Y112" s="39" t="s">
        <v>910</v>
      </c>
      <c r="Z112" s="39" t="s">
        <v>500</v>
      </c>
      <c r="AA112" s="39" t="s">
        <v>930</v>
      </c>
      <c r="AB112" s="39" t="s">
        <v>931</v>
      </c>
      <c r="AC112" s="39" t="s">
        <v>262</v>
      </c>
      <c r="AD112" s="39" t="s">
        <v>44</v>
      </c>
      <c r="AE112" s="39" t="s">
        <v>932</v>
      </c>
      <c r="AF112" s="39" t="s">
        <v>930</v>
      </c>
      <c r="AG112" s="39" t="s">
        <v>931</v>
      </c>
      <c r="AH112" s="39" t="s">
        <v>262</v>
      </c>
      <c r="AI112" s="16" t="s">
        <v>44</v>
      </c>
      <c r="AJ112" s="16" t="s">
        <v>932</v>
      </c>
      <c r="AK112" s="16" t="s">
        <v>935</v>
      </c>
      <c r="AL112" s="16" t="s">
        <v>463</v>
      </c>
      <c r="AM112" s="16" t="s">
        <v>501</v>
      </c>
      <c r="AN112" s="16" t="s">
        <v>536</v>
      </c>
      <c r="AO112" s="16" t="s">
        <v>537</v>
      </c>
      <c r="AP112" s="16" t="s">
        <v>910</v>
      </c>
    </row>
    <row r="113" spans="1:42" x14ac:dyDescent="0.35">
      <c r="A113" s="43">
        <v>693697</v>
      </c>
      <c r="B113" s="39" t="s">
        <v>936</v>
      </c>
      <c r="C113" s="39" t="s">
        <v>936</v>
      </c>
      <c r="D113" s="39" t="s">
        <v>416</v>
      </c>
      <c r="E113" s="39" t="s">
        <v>416</v>
      </c>
      <c r="F113" s="39" t="s">
        <v>937</v>
      </c>
      <c r="G113" s="39" t="s">
        <v>546</v>
      </c>
      <c r="H113" s="39" t="s">
        <v>938</v>
      </c>
      <c r="I113" s="39" t="s">
        <v>420</v>
      </c>
      <c r="J113" s="39" t="s">
        <v>444</v>
      </c>
      <c r="K113" s="65" t="s">
        <v>445</v>
      </c>
      <c r="L113" s="39" t="s">
        <v>939</v>
      </c>
      <c r="M113" s="39" t="s">
        <v>940</v>
      </c>
      <c r="N113" s="39" t="s">
        <v>941</v>
      </c>
      <c r="O113" s="39" t="s">
        <v>44</v>
      </c>
      <c r="P113" s="39" t="s">
        <v>942</v>
      </c>
      <c r="Q113" s="39" t="s">
        <v>939</v>
      </c>
      <c r="R113" s="39" t="s">
        <v>940</v>
      </c>
      <c r="S113" s="39" t="s">
        <v>941</v>
      </c>
      <c r="T113" s="39" t="s">
        <v>44</v>
      </c>
      <c r="U113" s="39" t="s">
        <v>942</v>
      </c>
      <c r="V113" s="39" t="s">
        <v>691</v>
      </c>
      <c r="W113" s="39" t="s">
        <v>943</v>
      </c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</row>
    <row r="114" spans="1:42" x14ac:dyDescent="0.35">
      <c r="A114" s="43">
        <v>693698</v>
      </c>
      <c r="B114" s="39" t="s">
        <v>944</v>
      </c>
      <c r="C114" s="39" t="s">
        <v>945</v>
      </c>
      <c r="D114" s="39">
        <v>693697</v>
      </c>
      <c r="E114" s="39" t="s">
        <v>936</v>
      </c>
      <c r="F114" s="39" t="s">
        <v>937</v>
      </c>
      <c r="G114" s="39" t="s">
        <v>546</v>
      </c>
      <c r="H114" s="39" t="s">
        <v>938</v>
      </c>
      <c r="I114" s="39" t="s">
        <v>420</v>
      </c>
      <c r="J114" s="39" t="s">
        <v>444</v>
      </c>
      <c r="K114" s="65" t="s">
        <v>471</v>
      </c>
      <c r="L114" s="39" t="s">
        <v>939</v>
      </c>
      <c r="M114" s="39" t="s">
        <v>940</v>
      </c>
      <c r="N114" s="39" t="s">
        <v>941</v>
      </c>
      <c r="O114" s="39" t="s">
        <v>44</v>
      </c>
      <c r="P114" s="39" t="s">
        <v>942</v>
      </c>
      <c r="Q114" s="39" t="s">
        <v>939</v>
      </c>
      <c r="R114" s="39" t="s">
        <v>940</v>
      </c>
      <c r="S114" s="39" t="s">
        <v>941</v>
      </c>
      <c r="T114" s="39" t="s">
        <v>44</v>
      </c>
      <c r="U114" s="39" t="s">
        <v>942</v>
      </c>
      <c r="V114" s="39" t="s">
        <v>691</v>
      </c>
      <c r="W114" s="39" t="s">
        <v>946</v>
      </c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</row>
    <row r="115" spans="1:42" x14ac:dyDescent="0.35">
      <c r="A115" s="43">
        <v>693699</v>
      </c>
      <c r="B115" s="39" t="s">
        <v>947</v>
      </c>
      <c r="C115" s="39" t="s">
        <v>947</v>
      </c>
      <c r="D115" s="39" t="s">
        <v>416</v>
      </c>
      <c r="E115" s="39" t="s">
        <v>416</v>
      </c>
      <c r="F115" s="39" t="s">
        <v>948</v>
      </c>
      <c r="G115" s="39" t="s">
        <v>14</v>
      </c>
      <c r="H115" s="39" t="s">
        <v>14</v>
      </c>
      <c r="I115" s="39" t="s">
        <v>420</v>
      </c>
      <c r="J115" s="39" t="s">
        <v>444</v>
      </c>
      <c r="K115" s="65" t="s">
        <v>445</v>
      </c>
      <c r="L115" s="39" t="s">
        <v>949</v>
      </c>
      <c r="M115" s="39" t="s">
        <v>416</v>
      </c>
      <c r="N115" s="39" t="s">
        <v>14</v>
      </c>
      <c r="O115" s="39" t="s">
        <v>44</v>
      </c>
      <c r="P115" s="39" t="s">
        <v>950</v>
      </c>
      <c r="Q115" s="39" t="s">
        <v>949</v>
      </c>
      <c r="R115" s="39" t="s">
        <v>416</v>
      </c>
      <c r="S115" s="39" t="s">
        <v>14</v>
      </c>
      <c r="T115" s="39" t="s">
        <v>44</v>
      </c>
      <c r="U115" s="39" t="s">
        <v>950</v>
      </c>
      <c r="V115" s="39" t="s">
        <v>347</v>
      </c>
      <c r="W115" s="39" t="s">
        <v>951</v>
      </c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</row>
    <row r="116" spans="1:42" x14ac:dyDescent="0.35">
      <c r="A116" s="43">
        <v>693703</v>
      </c>
      <c r="B116" s="39" t="s">
        <v>952</v>
      </c>
      <c r="C116" s="39" t="s">
        <v>952</v>
      </c>
      <c r="D116" s="39">
        <v>749738</v>
      </c>
      <c r="E116" s="39" t="s">
        <v>953</v>
      </c>
      <c r="F116" s="39" t="s">
        <v>954</v>
      </c>
      <c r="G116" s="39" t="s">
        <v>14</v>
      </c>
      <c r="H116" s="39" t="s">
        <v>14</v>
      </c>
      <c r="I116" s="39" t="s">
        <v>420</v>
      </c>
      <c r="J116" s="39" t="s">
        <v>444</v>
      </c>
      <c r="K116" s="65" t="s">
        <v>471</v>
      </c>
      <c r="L116" s="39" t="s">
        <v>955</v>
      </c>
      <c r="M116" s="39" t="s">
        <v>416</v>
      </c>
      <c r="N116" s="39" t="s">
        <v>14</v>
      </c>
      <c r="O116" s="39" t="s">
        <v>44</v>
      </c>
      <c r="P116" s="39" t="s">
        <v>956</v>
      </c>
      <c r="Q116" s="39" t="s">
        <v>955</v>
      </c>
      <c r="R116" s="39" t="s">
        <v>416</v>
      </c>
      <c r="S116" s="39" t="s">
        <v>14</v>
      </c>
      <c r="T116" s="39" t="s">
        <v>44</v>
      </c>
      <c r="U116" s="39" t="s">
        <v>956</v>
      </c>
      <c r="V116" s="39" t="s">
        <v>660</v>
      </c>
      <c r="W116" s="39" t="s">
        <v>416</v>
      </c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</row>
    <row r="117" spans="1:42" x14ac:dyDescent="0.35">
      <c r="A117" s="43">
        <v>693704</v>
      </c>
      <c r="B117" s="39" t="s">
        <v>952</v>
      </c>
      <c r="C117" s="39" t="s">
        <v>957</v>
      </c>
      <c r="D117" s="39">
        <v>749738</v>
      </c>
      <c r="E117" s="39" t="s">
        <v>953</v>
      </c>
      <c r="F117" s="39" t="s">
        <v>954</v>
      </c>
      <c r="G117" s="39" t="s">
        <v>14</v>
      </c>
      <c r="H117" s="39" t="s">
        <v>14</v>
      </c>
      <c r="I117" s="39" t="s">
        <v>420</v>
      </c>
      <c r="J117" s="39" t="s">
        <v>444</v>
      </c>
      <c r="K117" s="65" t="s">
        <v>471</v>
      </c>
      <c r="L117" s="39" t="s">
        <v>955</v>
      </c>
      <c r="M117" s="39" t="s">
        <v>416</v>
      </c>
      <c r="N117" s="39" t="s">
        <v>14</v>
      </c>
      <c r="O117" s="39" t="s">
        <v>44</v>
      </c>
      <c r="P117" s="39" t="s">
        <v>956</v>
      </c>
      <c r="Q117" s="39" t="s">
        <v>955</v>
      </c>
      <c r="R117" s="39" t="s">
        <v>416</v>
      </c>
      <c r="S117" s="39" t="s">
        <v>14</v>
      </c>
      <c r="T117" s="39" t="s">
        <v>44</v>
      </c>
      <c r="U117" s="39" t="s">
        <v>956</v>
      </c>
      <c r="V117" s="39" t="s">
        <v>660</v>
      </c>
      <c r="W117" s="39" t="s">
        <v>416</v>
      </c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</row>
    <row r="118" spans="1:42" x14ac:dyDescent="0.35">
      <c r="A118" s="43">
        <v>693705</v>
      </c>
      <c r="B118" s="39" t="s">
        <v>928</v>
      </c>
      <c r="C118" s="39" t="s">
        <v>928</v>
      </c>
      <c r="D118" s="39">
        <v>693695</v>
      </c>
      <c r="E118" s="39" t="s">
        <v>928</v>
      </c>
      <c r="F118" s="39" t="s">
        <v>929</v>
      </c>
      <c r="G118" s="39" t="s">
        <v>564</v>
      </c>
      <c r="H118" s="39" t="s">
        <v>564</v>
      </c>
      <c r="I118" s="39" t="s">
        <v>420</v>
      </c>
      <c r="J118" s="39" t="s">
        <v>444</v>
      </c>
      <c r="K118" s="65" t="s">
        <v>471</v>
      </c>
      <c r="L118" s="39" t="s">
        <v>958</v>
      </c>
      <c r="M118" s="39" t="s">
        <v>416</v>
      </c>
      <c r="N118" s="39" t="s">
        <v>74</v>
      </c>
      <c r="O118" s="39" t="s">
        <v>44</v>
      </c>
      <c r="P118" s="39" t="s">
        <v>959</v>
      </c>
      <c r="Q118" s="39" t="s">
        <v>958</v>
      </c>
      <c r="R118" s="39" t="s">
        <v>416</v>
      </c>
      <c r="S118" s="39" t="s">
        <v>74</v>
      </c>
      <c r="T118" s="39" t="s">
        <v>44</v>
      </c>
      <c r="U118" s="39" t="s">
        <v>959</v>
      </c>
      <c r="V118" s="39" t="s">
        <v>74</v>
      </c>
      <c r="W118" s="39" t="s">
        <v>416</v>
      </c>
      <c r="X118" s="39"/>
      <c r="Y118" s="39" t="s">
        <v>910</v>
      </c>
      <c r="Z118" s="39" t="s">
        <v>500</v>
      </c>
      <c r="AA118" s="39" t="s">
        <v>958</v>
      </c>
      <c r="AB118" s="39" t="s">
        <v>416</v>
      </c>
      <c r="AC118" s="39" t="s">
        <v>74</v>
      </c>
      <c r="AD118" s="39" t="s">
        <v>44</v>
      </c>
      <c r="AE118" s="39" t="s">
        <v>959</v>
      </c>
      <c r="AF118" s="39" t="s">
        <v>958</v>
      </c>
      <c r="AG118" s="39" t="s">
        <v>416</v>
      </c>
      <c r="AH118" s="39" t="s">
        <v>74</v>
      </c>
      <c r="AI118" s="16" t="s">
        <v>44</v>
      </c>
      <c r="AJ118" s="16" t="s">
        <v>959</v>
      </c>
      <c r="AK118" s="16" t="s">
        <v>416</v>
      </c>
      <c r="AL118" s="16" t="s">
        <v>74</v>
      </c>
      <c r="AM118" s="16" t="s">
        <v>501</v>
      </c>
      <c r="AN118" s="16" t="s">
        <v>536</v>
      </c>
      <c r="AO118" s="16" t="s">
        <v>537</v>
      </c>
      <c r="AP118" s="16" t="s">
        <v>960</v>
      </c>
    </row>
    <row r="119" spans="1:42" x14ac:dyDescent="0.35">
      <c r="A119" s="43">
        <v>693706</v>
      </c>
      <c r="B119" s="39" t="s">
        <v>934</v>
      </c>
      <c r="C119" s="39" t="s">
        <v>934</v>
      </c>
      <c r="D119" s="39">
        <v>693695</v>
      </c>
      <c r="E119" s="39" t="s">
        <v>928</v>
      </c>
      <c r="F119" s="39" t="s">
        <v>929</v>
      </c>
      <c r="G119" s="39" t="s">
        <v>564</v>
      </c>
      <c r="H119" s="39" t="s">
        <v>564</v>
      </c>
      <c r="I119" s="39" t="s">
        <v>420</v>
      </c>
      <c r="J119" s="39" t="s">
        <v>444</v>
      </c>
      <c r="K119" s="65" t="s">
        <v>471</v>
      </c>
      <c r="L119" s="39" t="s">
        <v>958</v>
      </c>
      <c r="M119" s="39" t="s">
        <v>416</v>
      </c>
      <c r="N119" s="39" t="s">
        <v>74</v>
      </c>
      <c r="O119" s="39" t="s">
        <v>44</v>
      </c>
      <c r="P119" s="39" t="s">
        <v>959</v>
      </c>
      <c r="Q119" s="39" t="s">
        <v>958</v>
      </c>
      <c r="R119" s="39" t="s">
        <v>416</v>
      </c>
      <c r="S119" s="39" t="s">
        <v>74</v>
      </c>
      <c r="T119" s="39" t="s">
        <v>44</v>
      </c>
      <c r="U119" s="39" t="s">
        <v>959</v>
      </c>
      <c r="V119" s="39" t="s">
        <v>74</v>
      </c>
      <c r="W119" s="39" t="s">
        <v>416</v>
      </c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</row>
    <row r="120" spans="1:42" x14ac:dyDescent="0.35">
      <c r="A120" s="43">
        <v>693710</v>
      </c>
      <c r="B120" s="39" t="s">
        <v>961</v>
      </c>
      <c r="C120" s="39" t="s">
        <v>961</v>
      </c>
      <c r="D120" s="39" t="s">
        <v>416</v>
      </c>
      <c r="E120" s="39" t="s">
        <v>416</v>
      </c>
      <c r="F120" s="39" t="s">
        <v>962</v>
      </c>
      <c r="G120" s="39" t="s">
        <v>14</v>
      </c>
      <c r="H120" s="39" t="s">
        <v>14</v>
      </c>
      <c r="I120" s="39" t="s">
        <v>420</v>
      </c>
      <c r="J120" s="39" t="s">
        <v>444</v>
      </c>
      <c r="K120" s="65" t="s">
        <v>445</v>
      </c>
      <c r="L120" s="39" t="s">
        <v>963</v>
      </c>
      <c r="M120" s="39" t="s">
        <v>964</v>
      </c>
      <c r="N120" s="39" t="s">
        <v>14</v>
      </c>
      <c r="O120" s="39" t="s">
        <v>44</v>
      </c>
      <c r="P120" s="39" t="s">
        <v>956</v>
      </c>
      <c r="Q120" s="39" t="s">
        <v>963</v>
      </c>
      <c r="R120" s="39" t="s">
        <v>964</v>
      </c>
      <c r="S120" s="39" t="s">
        <v>14</v>
      </c>
      <c r="T120" s="39" t="s">
        <v>44</v>
      </c>
      <c r="U120" s="39" t="s">
        <v>956</v>
      </c>
      <c r="V120" s="39" t="s">
        <v>525</v>
      </c>
      <c r="W120" s="39" t="s">
        <v>965</v>
      </c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</row>
    <row r="121" spans="1:42" x14ac:dyDescent="0.35">
      <c r="A121" s="43">
        <v>693711</v>
      </c>
      <c r="B121" s="39" t="s">
        <v>966</v>
      </c>
      <c r="C121" s="39" t="s">
        <v>966</v>
      </c>
      <c r="D121" s="39">
        <v>693710</v>
      </c>
      <c r="E121" s="39" t="s">
        <v>961</v>
      </c>
      <c r="F121" s="39" t="s">
        <v>962</v>
      </c>
      <c r="G121" s="39" t="s">
        <v>14</v>
      </c>
      <c r="H121" s="39" t="s">
        <v>14</v>
      </c>
      <c r="I121" s="39" t="s">
        <v>420</v>
      </c>
      <c r="J121" s="39" t="s">
        <v>444</v>
      </c>
      <c r="K121" s="65" t="s">
        <v>471</v>
      </c>
      <c r="L121" s="39" t="s">
        <v>963</v>
      </c>
      <c r="M121" s="39" t="s">
        <v>964</v>
      </c>
      <c r="N121" s="39" t="s">
        <v>14</v>
      </c>
      <c r="O121" s="39" t="s">
        <v>44</v>
      </c>
      <c r="P121" s="39" t="s">
        <v>956</v>
      </c>
      <c r="Q121" s="39" t="s">
        <v>963</v>
      </c>
      <c r="R121" s="39" t="s">
        <v>964</v>
      </c>
      <c r="S121" s="39" t="s">
        <v>14</v>
      </c>
      <c r="T121" s="39" t="s">
        <v>44</v>
      </c>
      <c r="U121" s="39" t="s">
        <v>956</v>
      </c>
      <c r="V121" s="39" t="s">
        <v>525</v>
      </c>
      <c r="W121" s="39" t="s">
        <v>967</v>
      </c>
      <c r="X121" s="39"/>
      <c r="Y121" s="39" t="s">
        <v>500</v>
      </c>
      <c r="Z121" s="39" t="s">
        <v>500</v>
      </c>
      <c r="AA121" s="39" t="s">
        <v>963</v>
      </c>
      <c r="AB121" s="39" t="s">
        <v>964</v>
      </c>
      <c r="AC121" s="39" t="s">
        <v>14</v>
      </c>
      <c r="AD121" s="39" t="s">
        <v>44</v>
      </c>
      <c r="AE121" s="39" t="s">
        <v>956</v>
      </c>
      <c r="AF121" s="39" t="s">
        <v>963</v>
      </c>
      <c r="AG121" s="39" t="s">
        <v>964</v>
      </c>
      <c r="AH121" s="39" t="s">
        <v>14</v>
      </c>
      <c r="AI121" s="16" t="s">
        <v>44</v>
      </c>
      <c r="AJ121" s="16" t="s">
        <v>956</v>
      </c>
      <c r="AK121" s="16" t="s">
        <v>967</v>
      </c>
      <c r="AL121" s="16" t="s">
        <v>525</v>
      </c>
      <c r="AM121" s="16" t="s">
        <v>501</v>
      </c>
      <c r="AN121" s="16" t="s">
        <v>536</v>
      </c>
      <c r="AO121" s="16" t="s">
        <v>537</v>
      </c>
      <c r="AP121" s="16" t="s">
        <v>416</v>
      </c>
    </row>
    <row r="122" spans="1:42" x14ac:dyDescent="0.35">
      <c r="A122" s="43">
        <v>693730</v>
      </c>
      <c r="B122" s="39" t="s">
        <v>968</v>
      </c>
      <c r="C122" s="39" t="s">
        <v>968</v>
      </c>
      <c r="D122" s="39" t="s">
        <v>416</v>
      </c>
      <c r="E122" s="39" t="s">
        <v>416</v>
      </c>
      <c r="F122" s="39" t="s">
        <v>969</v>
      </c>
      <c r="G122" s="39" t="s">
        <v>14</v>
      </c>
      <c r="H122" s="39" t="s">
        <v>14</v>
      </c>
      <c r="I122" s="39" t="s">
        <v>420</v>
      </c>
      <c r="J122" s="39" t="s">
        <v>444</v>
      </c>
      <c r="K122" s="65" t="s">
        <v>445</v>
      </c>
      <c r="L122" s="39" t="s">
        <v>870</v>
      </c>
      <c r="M122" s="39" t="s">
        <v>970</v>
      </c>
      <c r="N122" s="39" t="s">
        <v>14</v>
      </c>
      <c r="O122" s="39" t="s">
        <v>44</v>
      </c>
      <c r="P122" s="39" t="s">
        <v>872</v>
      </c>
      <c r="Q122" s="39" t="s">
        <v>870</v>
      </c>
      <c r="R122" s="39" t="s">
        <v>970</v>
      </c>
      <c r="S122" s="39" t="s">
        <v>14</v>
      </c>
      <c r="T122" s="39" t="s">
        <v>44</v>
      </c>
      <c r="U122" s="39" t="s">
        <v>872</v>
      </c>
      <c r="V122" s="39" t="s">
        <v>660</v>
      </c>
      <c r="W122" s="39" t="s">
        <v>971</v>
      </c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</row>
    <row r="123" spans="1:42" x14ac:dyDescent="0.35">
      <c r="A123" s="43">
        <v>693731</v>
      </c>
      <c r="B123" s="39" t="s">
        <v>968</v>
      </c>
      <c r="C123" s="39" t="s">
        <v>972</v>
      </c>
      <c r="D123" s="39">
        <v>693730</v>
      </c>
      <c r="E123" s="39" t="s">
        <v>968</v>
      </c>
      <c r="F123" s="39" t="s">
        <v>969</v>
      </c>
      <c r="G123" s="39" t="s">
        <v>14</v>
      </c>
      <c r="H123" s="39" t="s">
        <v>14</v>
      </c>
      <c r="I123" s="39" t="s">
        <v>420</v>
      </c>
      <c r="J123" s="39" t="s">
        <v>444</v>
      </c>
      <c r="K123" s="65" t="s">
        <v>471</v>
      </c>
      <c r="L123" s="39" t="s">
        <v>870</v>
      </c>
      <c r="M123" s="39" t="s">
        <v>973</v>
      </c>
      <c r="N123" s="39" t="s">
        <v>14</v>
      </c>
      <c r="O123" s="39" t="s">
        <v>44</v>
      </c>
      <c r="P123" s="39" t="s">
        <v>872</v>
      </c>
      <c r="Q123" s="39" t="s">
        <v>870</v>
      </c>
      <c r="R123" s="39" t="s">
        <v>973</v>
      </c>
      <c r="S123" s="39" t="s">
        <v>14</v>
      </c>
      <c r="T123" s="39" t="s">
        <v>44</v>
      </c>
      <c r="U123" s="39" t="s">
        <v>872</v>
      </c>
      <c r="V123" s="39" t="s">
        <v>660</v>
      </c>
      <c r="W123" s="39" t="s">
        <v>974</v>
      </c>
      <c r="X123" s="39"/>
      <c r="Y123" s="39" t="s">
        <v>416</v>
      </c>
      <c r="Z123" s="39" t="s">
        <v>500</v>
      </c>
      <c r="AA123" s="39" t="s">
        <v>870</v>
      </c>
      <c r="AB123" s="39" t="s">
        <v>973</v>
      </c>
      <c r="AC123" s="39" t="s">
        <v>14</v>
      </c>
      <c r="AD123" s="39" t="s">
        <v>44</v>
      </c>
      <c r="AE123" s="39" t="s">
        <v>872</v>
      </c>
      <c r="AF123" s="39" t="s">
        <v>870</v>
      </c>
      <c r="AG123" s="39" t="s">
        <v>973</v>
      </c>
      <c r="AH123" s="39" t="s">
        <v>14</v>
      </c>
      <c r="AI123" s="16" t="s">
        <v>44</v>
      </c>
      <c r="AJ123" s="16" t="s">
        <v>872</v>
      </c>
      <c r="AK123" s="16" t="s">
        <v>974</v>
      </c>
      <c r="AL123" s="16" t="s">
        <v>660</v>
      </c>
      <c r="AM123" s="16" t="s">
        <v>501</v>
      </c>
      <c r="AN123" s="16" t="s">
        <v>416</v>
      </c>
      <c r="AO123" s="16" t="s">
        <v>416</v>
      </c>
      <c r="AP123" s="16" t="s">
        <v>416</v>
      </c>
    </row>
    <row r="124" spans="1:42" x14ac:dyDescent="0.35">
      <c r="A124" s="43">
        <v>693735</v>
      </c>
      <c r="B124" s="39" t="s">
        <v>975</v>
      </c>
      <c r="C124" s="39" t="s">
        <v>975</v>
      </c>
      <c r="D124" s="39" t="s">
        <v>416</v>
      </c>
      <c r="E124" s="39" t="s">
        <v>416</v>
      </c>
      <c r="F124" s="39" t="s">
        <v>976</v>
      </c>
      <c r="G124" s="39" t="s">
        <v>14</v>
      </c>
      <c r="H124" s="39" t="s">
        <v>14</v>
      </c>
      <c r="I124" s="39" t="s">
        <v>420</v>
      </c>
      <c r="J124" s="39" t="s">
        <v>444</v>
      </c>
      <c r="K124" s="65" t="s">
        <v>445</v>
      </c>
      <c r="L124" s="39" t="s">
        <v>977</v>
      </c>
      <c r="M124" s="39" t="s">
        <v>416</v>
      </c>
      <c r="N124" s="39" t="s">
        <v>14</v>
      </c>
      <c r="O124" s="39" t="s">
        <v>44</v>
      </c>
      <c r="P124" s="39" t="s">
        <v>978</v>
      </c>
      <c r="Q124" s="39" t="s">
        <v>977</v>
      </c>
      <c r="R124" s="39" t="s">
        <v>416</v>
      </c>
      <c r="S124" s="39" t="s">
        <v>14</v>
      </c>
      <c r="T124" s="39" t="s">
        <v>44</v>
      </c>
      <c r="U124" s="39" t="s">
        <v>978</v>
      </c>
      <c r="V124" s="39" t="s">
        <v>979</v>
      </c>
      <c r="W124" s="39" t="s">
        <v>980</v>
      </c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</row>
    <row r="125" spans="1:42" x14ac:dyDescent="0.35">
      <c r="A125" s="43">
        <v>693736</v>
      </c>
      <c r="B125" s="39" t="s">
        <v>975</v>
      </c>
      <c r="C125" s="39" t="s">
        <v>981</v>
      </c>
      <c r="D125" s="39">
        <v>693735</v>
      </c>
      <c r="E125" s="39" t="s">
        <v>975</v>
      </c>
      <c r="F125" s="39" t="s">
        <v>976</v>
      </c>
      <c r="G125" s="39" t="s">
        <v>14</v>
      </c>
      <c r="H125" s="39" t="s">
        <v>14</v>
      </c>
      <c r="I125" s="39" t="s">
        <v>420</v>
      </c>
      <c r="J125" s="39" t="s">
        <v>444</v>
      </c>
      <c r="K125" s="65" t="s">
        <v>471</v>
      </c>
      <c r="L125" s="39" t="s">
        <v>977</v>
      </c>
      <c r="M125" s="39" t="s">
        <v>416</v>
      </c>
      <c r="N125" s="39" t="s">
        <v>14</v>
      </c>
      <c r="O125" s="39" t="s">
        <v>44</v>
      </c>
      <c r="P125" s="39" t="s">
        <v>978</v>
      </c>
      <c r="Q125" s="39" t="s">
        <v>977</v>
      </c>
      <c r="R125" s="39" t="s">
        <v>416</v>
      </c>
      <c r="S125" s="39" t="s">
        <v>14</v>
      </c>
      <c r="T125" s="39" t="s">
        <v>44</v>
      </c>
      <c r="U125" s="39" t="s">
        <v>978</v>
      </c>
      <c r="V125" s="39" t="s">
        <v>979</v>
      </c>
      <c r="W125" s="39" t="s">
        <v>416</v>
      </c>
      <c r="X125" s="39"/>
      <c r="Y125" s="39" t="s">
        <v>416</v>
      </c>
      <c r="Z125" s="39" t="s">
        <v>500</v>
      </c>
      <c r="AA125" s="39" t="s">
        <v>977</v>
      </c>
      <c r="AB125" s="39" t="s">
        <v>416</v>
      </c>
      <c r="AC125" s="39" t="s">
        <v>14</v>
      </c>
      <c r="AD125" s="39" t="s">
        <v>44</v>
      </c>
      <c r="AE125" s="39" t="s">
        <v>978</v>
      </c>
      <c r="AF125" s="39" t="s">
        <v>977</v>
      </c>
      <c r="AG125" s="39" t="s">
        <v>416</v>
      </c>
      <c r="AH125" s="39" t="s">
        <v>14</v>
      </c>
      <c r="AI125" s="16" t="s">
        <v>44</v>
      </c>
      <c r="AJ125" s="16" t="s">
        <v>978</v>
      </c>
      <c r="AK125" s="16" t="s">
        <v>416</v>
      </c>
      <c r="AL125" s="16" t="s">
        <v>979</v>
      </c>
      <c r="AM125" s="16" t="s">
        <v>501</v>
      </c>
      <c r="AN125" s="16" t="s">
        <v>416</v>
      </c>
      <c r="AO125" s="16" t="s">
        <v>416</v>
      </c>
      <c r="AP125" s="16" t="s">
        <v>416</v>
      </c>
    </row>
    <row r="126" spans="1:42" x14ac:dyDescent="0.35">
      <c r="A126" s="43">
        <v>693740</v>
      </c>
      <c r="B126" s="39" t="s">
        <v>982</v>
      </c>
      <c r="C126" s="39" t="s">
        <v>982</v>
      </c>
      <c r="D126" s="39" t="s">
        <v>416</v>
      </c>
      <c r="E126" s="39" t="s">
        <v>416</v>
      </c>
      <c r="F126" s="39" t="s">
        <v>983</v>
      </c>
      <c r="G126" s="39" t="s">
        <v>14</v>
      </c>
      <c r="H126" s="39" t="s">
        <v>14</v>
      </c>
      <c r="I126" s="39" t="s">
        <v>420</v>
      </c>
      <c r="J126" s="39" t="s">
        <v>444</v>
      </c>
      <c r="K126" s="65" t="s">
        <v>445</v>
      </c>
      <c r="L126" s="39" t="s">
        <v>984</v>
      </c>
      <c r="M126" s="39" t="s">
        <v>416</v>
      </c>
      <c r="N126" s="39" t="s">
        <v>14</v>
      </c>
      <c r="O126" s="39" t="s">
        <v>44</v>
      </c>
      <c r="P126" s="39" t="s">
        <v>985</v>
      </c>
      <c r="Q126" s="39" t="s">
        <v>984</v>
      </c>
      <c r="R126" s="39" t="s">
        <v>416</v>
      </c>
      <c r="S126" s="39" t="s">
        <v>14</v>
      </c>
      <c r="T126" s="39" t="s">
        <v>44</v>
      </c>
      <c r="U126" s="39" t="s">
        <v>985</v>
      </c>
      <c r="V126" s="39" t="s">
        <v>986</v>
      </c>
      <c r="W126" s="39" t="s">
        <v>433</v>
      </c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</row>
    <row r="127" spans="1:42" x14ac:dyDescent="0.35">
      <c r="A127" s="43">
        <v>693741</v>
      </c>
      <c r="B127" s="39" t="s">
        <v>987</v>
      </c>
      <c r="C127" s="39" t="s">
        <v>987</v>
      </c>
      <c r="D127" s="39">
        <v>693740</v>
      </c>
      <c r="E127" s="39" t="s">
        <v>982</v>
      </c>
      <c r="F127" s="39" t="s">
        <v>988</v>
      </c>
      <c r="G127" s="39" t="s">
        <v>14</v>
      </c>
      <c r="H127" s="39" t="s">
        <v>14</v>
      </c>
      <c r="I127" s="39" t="s">
        <v>420</v>
      </c>
      <c r="J127" s="39" t="s">
        <v>444</v>
      </c>
      <c r="K127" s="65" t="s">
        <v>471</v>
      </c>
      <c r="L127" s="39" t="s">
        <v>989</v>
      </c>
      <c r="M127" s="39" t="s">
        <v>416</v>
      </c>
      <c r="N127" s="39" t="s">
        <v>14</v>
      </c>
      <c r="O127" s="39" t="s">
        <v>44</v>
      </c>
      <c r="P127" s="39" t="s">
        <v>985</v>
      </c>
      <c r="Q127" s="39" t="s">
        <v>990</v>
      </c>
      <c r="R127" s="39" t="s">
        <v>416</v>
      </c>
      <c r="S127" s="39" t="s">
        <v>14</v>
      </c>
      <c r="T127" s="39" t="s">
        <v>44</v>
      </c>
      <c r="U127" s="39" t="s">
        <v>985</v>
      </c>
      <c r="V127" s="39" t="s">
        <v>986</v>
      </c>
      <c r="W127" s="39" t="s">
        <v>991</v>
      </c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</row>
    <row r="128" spans="1:42" x14ac:dyDescent="0.35">
      <c r="A128" s="43">
        <v>693750</v>
      </c>
      <c r="B128" s="39" t="s">
        <v>992</v>
      </c>
      <c r="C128" s="39" t="s">
        <v>992</v>
      </c>
      <c r="D128" s="39" t="s">
        <v>416</v>
      </c>
      <c r="E128" s="39" t="s">
        <v>416</v>
      </c>
      <c r="F128" s="39" t="s">
        <v>993</v>
      </c>
      <c r="G128" s="39" t="s">
        <v>14</v>
      </c>
      <c r="H128" s="39" t="s">
        <v>14</v>
      </c>
      <c r="I128" s="39" t="s">
        <v>420</v>
      </c>
      <c r="J128" s="39" t="s">
        <v>444</v>
      </c>
      <c r="K128" s="65" t="s">
        <v>445</v>
      </c>
      <c r="L128" s="39" t="s">
        <v>994</v>
      </c>
      <c r="M128" s="39" t="s">
        <v>416</v>
      </c>
      <c r="N128" s="39" t="s">
        <v>14</v>
      </c>
      <c r="O128" s="39" t="s">
        <v>44</v>
      </c>
      <c r="P128" s="39" t="s">
        <v>995</v>
      </c>
      <c r="Q128" s="39" t="s">
        <v>994</v>
      </c>
      <c r="R128" s="39" t="s">
        <v>416</v>
      </c>
      <c r="S128" s="39" t="s">
        <v>14</v>
      </c>
      <c r="T128" s="39" t="s">
        <v>44</v>
      </c>
      <c r="U128" s="39" t="s">
        <v>995</v>
      </c>
      <c r="V128" s="39" t="s">
        <v>689</v>
      </c>
      <c r="W128" s="39" t="s">
        <v>996</v>
      </c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</row>
    <row r="129" spans="1:42" x14ac:dyDescent="0.35">
      <c r="A129" s="41">
        <v>693755</v>
      </c>
      <c r="B129" s="39" t="s">
        <v>997</v>
      </c>
      <c r="C129" s="39" t="s">
        <v>998</v>
      </c>
      <c r="D129" s="39" t="s">
        <v>416</v>
      </c>
      <c r="E129" s="39" t="s">
        <v>416</v>
      </c>
      <c r="F129" s="39" t="s">
        <v>999</v>
      </c>
      <c r="G129" s="39" t="s">
        <v>14</v>
      </c>
      <c r="H129" s="39" t="s">
        <v>14</v>
      </c>
      <c r="I129" s="39" t="s">
        <v>420</v>
      </c>
      <c r="J129" s="39" t="s">
        <v>444</v>
      </c>
      <c r="K129" s="65" t="s">
        <v>445</v>
      </c>
      <c r="L129" s="39" t="s">
        <v>1000</v>
      </c>
      <c r="M129" s="39" t="s">
        <v>1001</v>
      </c>
      <c r="N129" s="39" t="s">
        <v>14</v>
      </c>
      <c r="O129" s="39" t="s">
        <v>44</v>
      </c>
      <c r="P129" s="39" t="s">
        <v>1002</v>
      </c>
      <c r="Q129" s="39" t="s">
        <v>1000</v>
      </c>
      <c r="R129" s="39" t="s">
        <v>1001</v>
      </c>
      <c r="S129" s="39" t="s">
        <v>14</v>
      </c>
      <c r="T129" s="39" t="s">
        <v>44</v>
      </c>
      <c r="U129" s="39" t="s">
        <v>1002</v>
      </c>
      <c r="V129" s="39" t="s">
        <v>525</v>
      </c>
      <c r="W129" s="39" t="s">
        <v>1003</v>
      </c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39"/>
    </row>
    <row r="130" spans="1:42" x14ac:dyDescent="0.35">
      <c r="A130" s="41">
        <v>693760</v>
      </c>
      <c r="B130" s="39" t="s">
        <v>1004</v>
      </c>
      <c r="C130" s="39" t="s">
        <v>1004</v>
      </c>
      <c r="D130" s="39" t="s">
        <v>416</v>
      </c>
      <c r="E130" s="39" t="s">
        <v>416</v>
      </c>
      <c r="F130" s="39" t="s">
        <v>1005</v>
      </c>
      <c r="G130" s="39" t="s">
        <v>14</v>
      </c>
      <c r="H130" s="39" t="s">
        <v>14</v>
      </c>
      <c r="I130" s="39" t="s">
        <v>420</v>
      </c>
      <c r="J130" s="39" t="s">
        <v>444</v>
      </c>
      <c r="K130" s="65" t="s">
        <v>445</v>
      </c>
      <c r="L130" s="39" t="s">
        <v>1006</v>
      </c>
      <c r="M130" s="39" t="s">
        <v>675</v>
      </c>
      <c r="N130" s="39" t="s">
        <v>14</v>
      </c>
      <c r="O130" s="39" t="s">
        <v>44</v>
      </c>
      <c r="P130" s="39" t="s">
        <v>1007</v>
      </c>
      <c r="Q130" s="39" t="s">
        <v>1006</v>
      </c>
      <c r="R130" s="39" t="s">
        <v>675</v>
      </c>
      <c r="S130" s="39" t="s">
        <v>14</v>
      </c>
      <c r="T130" s="39" t="s">
        <v>44</v>
      </c>
      <c r="U130" s="39" t="s">
        <v>1007</v>
      </c>
      <c r="V130" s="39" t="s">
        <v>1008</v>
      </c>
      <c r="W130" s="39" t="s">
        <v>1009</v>
      </c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39"/>
    </row>
    <row r="131" spans="1:42" x14ac:dyDescent="0.35">
      <c r="A131" s="41">
        <v>693761</v>
      </c>
      <c r="B131" s="39" t="s">
        <v>1010</v>
      </c>
      <c r="C131" s="39" t="s">
        <v>1011</v>
      </c>
      <c r="D131" s="39">
        <v>693760</v>
      </c>
      <c r="E131" s="39" t="s">
        <v>1004</v>
      </c>
      <c r="F131" s="39" t="s">
        <v>1012</v>
      </c>
      <c r="G131" s="39" t="s">
        <v>14</v>
      </c>
      <c r="H131" s="39" t="s">
        <v>14</v>
      </c>
      <c r="I131" s="39" t="s">
        <v>420</v>
      </c>
      <c r="J131" s="39" t="s">
        <v>444</v>
      </c>
      <c r="K131" s="65" t="s">
        <v>471</v>
      </c>
      <c r="L131" s="39" t="s">
        <v>1006</v>
      </c>
      <c r="M131" s="39" t="s">
        <v>675</v>
      </c>
      <c r="N131" s="39" t="s">
        <v>14</v>
      </c>
      <c r="O131" s="39" t="s">
        <v>44</v>
      </c>
      <c r="P131" s="39" t="s">
        <v>1007</v>
      </c>
      <c r="Q131" s="39" t="s">
        <v>1006</v>
      </c>
      <c r="R131" s="39" t="s">
        <v>675</v>
      </c>
      <c r="S131" s="39" t="s">
        <v>14</v>
      </c>
      <c r="T131" s="39" t="s">
        <v>44</v>
      </c>
      <c r="U131" s="39" t="s">
        <v>1007</v>
      </c>
      <c r="V131" s="39" t="s">
        <v>1008</v>
      </c>
      <c r="W131" s="39" t="s">
        <v>416</v>
      </c>
      <c r="X131" s="39"/>
      <c r="Y131" s="39" t="s">
        <v>416</v>
      </c>
      <c r="Z131" s="39" t="s">
        <v>500</v>
      </c>
      <c r="AA131" s="39" t="s">
        <v>1006</v>
      </c>
      <c r="AB131" s="39" t="s">
        <v>675</v>
      </c>
      <c r="AC131" s="39" t="s">
        <v>14</v>
      </c>
      <c r="AD131" s="39" t="s">
        <v>44</v>
      </c>
      <c r="AE131" s="39" t="s">
        <v>1007</v>
      </c>
      <c r="AF131" s="39" t="s">
        <v>1006</v>
      </c>
      <c r="AG131" s="39" t="s">
        <v>675</v>
      </c>
      <c r="AH131" s="39" t="s">
        <v>14</v>
      </c>
      <c r="AI131" s="16" t="s">
        <v>44</v>
      </c>
      <c r="AJ131" s="16" t="s">
        <v>1007</v>
      </c>
      <c r="AK131" s="16" t="s">
        <v>416</v>
      </c>
      <c r="AL131" s="16" t="s">
        <v>1008</v>
      </c>
      <c r="AM131" s="16" t="s">
        <v>501</v>
      </c>
      <c r="AN131" s="16" t="s">
        <v>416</v>
      </c>
      <c r="AO131" s="16" t="s">
        <v>416</v>
      </c>
      <c r="AP131" s="16" t="s">
        <v>416</v>
      </c>
    </row>
    <row r="132" spans="1:42" x14ac:dyDescent="0.35">
      <c r="A132" s="41">
        <v>693770</v>
      </c>
      <c r="B132" s="39" t="s">
        <v>1013</v>
      </c>
      <c r="C132" s="39" t="s">
        <v>1014</v>
      </c>
      <c r="D132" s="39" t="s">
        <v>416</v>
      </c>
      <c r="E132" s="39" t="s">
        <v>416</v>
      </c>
      <c r="F132" s="39" t="s">
        <v>1015</v>
      </c>
      <c r="G132" s="39" t="s">
        <v>14</v>
      </c>
      <c r="H132" s="39" t="s">
        <v>14</v>
      </c>
      <c r="I132" s="39" t="s">
        <v>420</v>
      </c>
      <c r="J132" s="39" t="s">
        <v>444</v>
      </c>
      <c r="K132" s="65" t="s">
        <v>445</v>
      </c>
      <c r="L132" s="39" t="s">
        <v>1016</v>
      </c>
      <c r="M132" s="39" t="s">
        <v>1017</v>
      </c>
      <c r="N132" s="39" t="s">
        <v>14</v>
      </c>
      <c r="O132" s="39" t="s">
        <v>44</v>
      </c>
      <c r="P132" s="39" t="s">
        <v>1018</v>
      </c>
      <c r="Q132" s="39" t="s">
        <v>1016</v>
      </c>
      <c r="R132" s="39" t="s">
        <v>1017</v>
      </c>
      <c r="S132" s="39" t="s">
        <v>14</v>
      </c>
      <c r="T132" s="39" t="s">
        <v>44</v>
      </c>
      <c r="U132" s="39" t="s">
        <v>1018</v>
      </c>
      <c r="V132" s="39" t="s">
        <v>813</v>
      </c>
      <c r="W132" s="39" t="s">
        <v>1019</v>
      </c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</row>
    <row r="133" spans="1:42" x14ac:dyDescent="0.35">
      <c r="A133" s="41">
        <v>693771</v>
      </c>
      <c r="B133" s="39" t="s">
        <v>1013</v>
      </c>
      <c r="C133" s="39" t="s">
        <v>1020</v>
      </c>
      <c r="D133" s="39">
        <v>693770</v>
      </c>
      <c r="E133" s="39" t="s">
        <v>1013</v>
      </c>
      <c r="F133" s="39" t="s">
        <v>1015</v>
      </c>
      <c r="G133" s="39" t="s">
        <v>14</v>
      </c>
      <c r="H133" s="39" t="s">
        <v>14</v>
      </c>
      <c r="I133" s="39" t="s">
        <v>420</v>
      </c>
      <c r="J133" s="39" t="s">
        <v>444</v>
      </c>
      <c r="K133" s="65" t="s">
        <v>471</v>
      </c>
      <c r="L133" s="39" t="s">
        <v>1016</v>
      </c>
      <c r="M133" s="39" t="s">
        <v>1017</v>
      </c>
      <c r="N133" s="39" t="s">
        <v>14</v>
      </c>
      <c r="O133" s="39" t="s">
        <v>44</v>
      </c>
      <c r="P133" s="39" t="s">
        <v>1018</v>
      </c>
      <c r="Q133" s="39" t="s">
        <v>1016</v>
      </c>
      <c r="R133" s="39" t="s">
        <v>1017</v>
      </c>
      <c r="S133" s="39" t="s">
        <v>14</v>
      </c>
      <c r="T133" s="39" t="s">
        <v>44</v>
      </c>
      <c r="U133" s="39" t="s">
        <v>1018</v>
      </c>
      <c r="V133" s="39" t="s">
        <v>813</v>
      </c>
      <c r="W133" s="39" t="s">
        <v>416</v>
      </c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</row>
    <row r="134" spans="1:42" x14ac:dyDescent="0.35">
      <c r="A134" s="41">
        <v>693780</v>
      </c>
      <c r="B134" s="39" t="s">
        <v>1021</v>
      </c>
      <c r="C134" s="39" t="s">
        <v>1022</v>
      </c>
      <c r="D134" s="39" t="s">
        <v>416</v>
      </c>
      <c r="E134" s="39" t="s">
        <v>416</v>
      </c>
      <c r="F134" s="39" t="s">
        <v>1023</v>
      </c>
      <c r="G134" s="39" t="s">
        <v>14</v>
      </c>
      <c r="H134" s="39" t="s">
        <v>14</v>
      </c>
      <c r="I134" s="39" t="s">
        <v>420</v>
      </c>
      <c r="J134" s="39" t="s">
        <v>444</v>
      </c>
      <c r="K134" s="65" t="s">
        <v>445</v>
      </c>
      <c r="L134" s="39" t="s">
        <v>1024</v>
      </c>
      <c r="M134" s="39" t="s">
        <v>1025</v>
      </c>
      <c r="N134" s="39" t="s">
        <v>14</v>
      </c>
      <c r="O134" s="39" t="s">
        <v>44</v>
      </c>
      <c r="P134" s="39" t="s">
        <v>1026</v>
      </c>
      <c r="Q134" s="39" t="s">
        <v>1024</v>
      </c>
      <c r="R134" s="39" t="s">
        <v>1025</v>
      </c>
      <c r="S134" s="39" t="s">
        <v>14</v>
      </c>
      <c r="T134" s="39" t="s">
        <v>44</v>
      </c>
      <c r="U134" s="39" t="s">
        <v>1026</v>
      </c>
      <c r="V134" s="39" t="s">
        <v>660</v>
      </c>
      <c r="W134" s="39" t="s">
        <v>1027</v>
      </c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</row>
    <row r="135" spans="1:42" x14ac:dyDescent="0.35">
      <c r="A135" s="41">
        <v>693781</v>
      </c>
      <c r="B135" s="39" t="s">
        <v>1028</v>
      </c>
      <c r="C135" s="39" t="s">
        <v>1029</v>
      </c>
      <c r="D135" s="39">
        <v>693780</v>
      </c>
      <c r="E135" s="39" t="s">
        <v>1021</v>
      </c>
      <c r="F135" s="39" t="s">
        <v>1023</v>
      </c>
      <c r="G135" s="39" t="s">
        <v>14</v>
      </c>
      <c r="H135" s="39" t="s">
        <v>14</v>
      </c>
      <c r="I135" s="39" t="s">
        <v>420</v>
      </c>
      <c r="J135" s="39" t="s">
        <v>444</v>
      </c>
      <c r="K135" s="65" t="s">
        <v>471</v>
      </c>
      <c r="L135" s="39" t="s">
        <v>1024</v>
      </c>
      <c r="M135" s="39" t="s">
        <v>1025</v>
      </c>
      <c r="N135" s="39" t="s">
        <v>14</v>
      </c>
      <c r="O135" s="39" t="s">
        <v>44</v>
      </c>
      <c r="P135" s="39" t="s">
        <v>1026</v>
      </c>
      <c r="Q135" s="39" t="s">
        <v>1024</v>
      </c>
      <c r="R135" s="39" t="s">
        <v>1025</v>
      </c>
      <c r="S135" s="39" t="s">
        <v>14</v>
      </c>
      <c r="T135" s="39" t="s">
        <v>44</v>
      </c>
      <c r="U135" s="39" t="s">
        <v>1026</v>
      </c>
      <c r="V135" s="39" t="s">
        <v>660</v>
      </c>
      <c r="W135" s="39" t="s">
        <v>416</v>
      </c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</row>
    <row r="136" spans="1:42" x14ac:dyDescent="0.35">
      <c r="A136" s="41">
        <v>693790</v>
      </c>
      <c r="B136" s="39" t="s">
        <v>1030</v>
      </c>
      <c r="C136" s="39" t="s">
        <v>1030</v>
      </c>
      <c r="D136" s="39" t="s">
        <v>416</v>
      </c>
      <c r="E136" s="39" t="s">
        <v>416</v>
      </c>
      <c r="F136" s="39" t="s">
        <v>1031</v>
      </c>
      <c r="G136" s="39" t="s">
        <v>14</v>
      </c>
      <c r="H136" s="39" t="s">
        <v>14</v>
      </c>
      <c r="I136" s="39" t="s">
        <v>420</v>
      </c>
      <c r="J136" s="39" t="s">
        <v>444</v>
      </c>
      <c r="K136" s="65" t="s">
        <v>445</v>
      </c>
      <c r="L136" s="39" t="s">
        <v>1032</v>
      </c>
      <c r="M136" s="39" t="s">
        <v>1033</v>
      </c>
      <c r="N136" s="39" t="s">
        <v>14</v>
      </c>
      <c r="O136" s="39" t="s">
        <v>44</v>
      </c>
      <c r="P136" s="39" t="s">
        <v>1034</v>
      </c>
      <c r="Q136" s="39" t="s">
        <v>1032</v>
      </c>
      <c r="R136" s="39" t="s">
        <v>1033</v>
      </c>
      <c r="S136" s="39" t="s">
        <v>14</v>
      </c>
      <c r="T136" s="39" t="s">
        <v>44</v>
      </c>
      <c r="U136" s="39" t="s">
        <v>1034</v>
      </c>
      <c r="V136" s="39" t="s">
        <v>699</v>
      </c>
      <c r="W136" s="39" t="s">
        <v>1035</v>
      </c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</row>
    <row r="137" spans="1:42" x14ac:dyDescent="0.35">
      <c r="A137" s="41">
        <v>693791</v>
      </c>
      <c r="B137" s="39" t="s">
        <v>1030</v>
      </c>
      <c r="C137" s="39" t="s">
        <v>1036</v>
      </c>
      <c r="D137" s="39">
        <v>693790</v>
      </c>
      <c r="E137" s="39" t="s">
        <v>1030</v>
      </c>
      <c r="F137" s="39" t="s">
        <v>1031</v>
      </c>
      <c r="G137" s="39" t="s">
        <v>14</v>
      </c>
      <c r="H137" s="39" t="s">
        <v>14</v>
      </c>
      <c r="I137" s="39" t="s">
        <v>420</v>
      </c>
      <c r="J137" s="39" t="s">
        <v>444</v>
      </c>
      <c r="K137" s="65" t="s">
        <v>471</v>
      </c>
      <c r="L137" s="39" t="s">
        <v>1032</v>
      </c>
      <c r="M137" s="39" t="s">
        <v>1033</v>
      </c>
      <c r="N137" s="39" t="s">
        <v>14</v>
      </c>
      <c r="O137" s="39" t="s">
        <v>44</v>
      </c>
      <c r="P137" s="39" t="s">
        <v>1034</v>
      </c>
      <c r="Q137" s="39" t="s">
        <v>1032</v>
      </c>
      <c r="R137" s="39" t="s">
        <v>1033</v>
      </c>
      <c r="S137" s="39" t="s">
        <v>14</v>
      </c>
      <c r="T137" s="39" t="s">
        <v>44</v>
      </c>
      <c r="U137" s="39" t="s">
        <v>1034</v>
      </c>
      <c r="V137" s="39" t="s">
        <v>699</v>
      </c>
      <c r="W137" s="39" t="s">
        <v>416</v>
      </c>
      <c r="X137" s="39"/>
      <c r="Y137" s="39" t="s">
        <v>910</v>
      </c>
      <c r="Z137" s="39" t="s">
        <v>500</v>
      </c>
      <c r="AA137" s="39" t="s">
        <v>1032</v>
      </c>
      <c r="AB137" s="39" t="s">
        <v>1033</v>
      </c>
      <c r="AC137" s="39" t="s">
        <v>14</v>
      </c>
      <c r="AD137" s="39" t="s">
        <v>44</v>
      </c>
      <c r="AE137" s="39" t="s">
        <v>1034</v>
      </c>
      <c r="AF137" s="39" t="s">
        <v>1032</v>
      </c>
      <c r="AG137" s="39" t="s">
        <v>1033</v>
      </c>
      <c r="AH137" s="39" t="s">
        <v>14</v>
      </c>
      <c r="AI137" s="16" t="s">
        <v>44</v>
      </c>
      <c r="AJ137" s="16" t="s">
        <v>1034</v>
      </c>
      <c r="AK137" s="16" t="s">
        <v>416</v>
      </c>
      <c r="AL137" s="16" t="s">
        <v>699</v>
      </c>
      <c r="AM137" s="16" t="s">
        <v>501</v>
      </c>
      <c r="AN137" s="16" t="s">
        <v>536</v>
      </c>
      <c r="AO137" s="16" t="s">
        <v>537</v>
      </c>
      <c r="AP137" s="16" t="s">
        <v>1037</v>
      </c>
    </row>
    <row r="138" spans="1:42" x14ac:dyDescent="0.35">
      <c r="A138" s="41">
        <v>693795</v>
      </c>
      <c r="B138" s="39" t="s">
        <v>1038</v>
      </c>
      <c r="C138" s="39" t="s">
        <v>1038</v>
      </c>
      <c r="D138" s="39" t="s">
        <v>416</v>
      </c>
      <c r="E138" s="39" t="s">
        <v>416</v>
      </c>
      <c r="F138" s="39" t="s">
        <v>1039</v>
      </c>
      <c r="G138" s="39" t="s">
        <v>506</v>
      </c>
      <c r="H138" s="39" t="s">
        <v>506</v>
      </c>
      <c r="I138" s="39" t="s">
        <v>420</v>
      </c>
      <c r="J138" s="39" t="s">
        <v>444</v>
      </c>
      <c r="K138" s="65" t="s">
        <v>445</v>
      </c>
      <c r="L138" s="39" t="s">
        <v>1040</v>
      </c>
      <c r="M138" s="39" t="s">
        <v>1041</v>
      </c>
      <c r="N138" s="39" t="s">
        <v>182</v>
      </c>
      <c r="O138" s="39" t="s">
        <v>44</v>
      </c>
      <c r="P138" s="39" t="s">
        <v>1042</v>
      </c>
      <c r="Q138" s="39" t="s">
        <v>1040</v>
      </c>
      <c r="R138" s="39" t="s">
        <v>1041</v>
      </c>
      <c r="S138" s="39" t="s">
        <v>182</v>
      </c>
      <c r="T138" s="39" t="s">
        <v>44</v>
      </c>
      <c r="U138" s="39" t="s">
        <v>1042</v>
      </c>
      <c r="V138" s="39" t="s">
        <v>510</v>
      </c>
      <c r="W138" s="39" t="s">
        <v>1043</v>
      </c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</row>
    <row r="139" spans="1:42" x14ac:dyDescent="0.35">
      <c r="A139" s="41">
        <v>693796</v>
      </c>
      <c r="B139" s="39" t="s">
        <v>1038</v>
      </c>
      <c r="C139" s="39" t="s">
        <v>1044</v>
      </c>
      <c r="D139" s="39">
        <v>693795</v>
      </c>
      <c r="E139" s="39" t="s">
        <v>1038</v>
      </c>
      <c r="F139" s="39" t="s">
        <v>1039</v>
      </c>
      <c r="G139" s="39" t="s">
        <v>506</v>
      </c>
      <c r="H139" s="39" t="s">
        <v>506</v>
      </c>
      <c r="I139" s="39" t="s">
        <v>420</v>
      </c>
      <c r="J139" s="39" t="s">
        <v>444</v>
      </c>
      <c r="K139" s="65" t="s">
        <v>471</v>
      </c>
      <c r="L139" s="39" t="s">
        <v>1045</v>
      </c>
      <c r="M139" s="39" t="s">
        <v>416</v>
      </c>
      <c r="N139" s="39" t="s">
        <v>182</v>
      </c>
      <c r="O139" s="39" t="s">
        <v>44</v>
      </c>
      <c r="P139" s="39" t="s">
        <v>1042</v>
      </c>
      <c r="Q139" s="39" t="s">
        <v>1045</v>
      </c>
      <c r="R139" s="39" t="s">
        <v>416</v>
      </c>
      <c r="S139" s="39" t="s">
        <v>182</v>
      </c>
      <c r="T139" s="39" t="s">
        <v>44</v>
      </c>
      <c r="U139" s="39" t="s">
        <v>1042</v>
      </c>
      <c r="V139" s="39" t="s">
        <v>510</v>
      </c>
      <c r="W139" s="39" t="s">
        <v>416</v>
      </c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</row>
    <row r="140" spans="1:42" x14ac:dyDescent="0.35">
      <c r="A140" s="41">
        <v>699600</v>
      </c>
      <c r="B140" s="39" t="s">
        <v>1046</v>
      </c>
      <c r="C140" s="39" t="s">
        <v>1047</v>
      </c>
      <c r="D140" s="39" t="s">
        <v>416</v>
      </c>
      <c r="E140" s="39" t="s">
        <v>416</v>
      </c>
      <c r="F140" s="39" t="s">
        <v>1048</v>
      </c>
      <c r="G140" s="39" t="s">
        <v>14</v>
      </c>
      <c r="H140" s="39" t="s">
        <v>14</v>
      </c>
      <c r="I140" s="39" t="s">
        <v>420</v>
      </c>
      <c r="J140" s="39" t="s">
        <v>421</v>
      </c>
      <c r="K140" s="65" t="s">
        <v>422</v>
      </c>
      <c r="L140" s="39" t="s">
        <v>1049</v>
      </c>
      <c r="M140" s="39" t="s">
        <v>1050</v>
      </c>
      <c r="N140" s="39" t="s">
        <v>178</v>
      </c>
      <c r="O140" s="39" t="s">
        <v>44</v>
      </c>
      <c r="P140" s="39" t="s">
        <v>1051</v>
      </c>
      <c r="Q140" s="39" t="s">
        <v>1052</v>
      </c>
      <c r="R140" s="39" t="s">
        <v>1053</v>
      </c>
      <c r="S140" s="39" t="s">
        <v>178</v>
      </c>
      <c r="T140" s="39" t="s">
        <v>44</v>
      </c>
      <c r="U140" s="39" t="s">
        <v>1051</v>
      </c>
      <c r="V140" s="39" t="s">
        <v>667</v>
      </c>
      <c r="W140" s="39" t="s">
        <v>1054</v>
      </c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</row>
    <row r="141" spans="1:42" x14ac:dyDescent="0.35">
      <c r="A141" s="41">
        <v>719503</v>
      </c>
      <c r="B141" s="39" t="s">
        <v>1055</v>
      </c>
      <c r="C141" s="39" t="s">
        <v>1055</v>
      </c>
      <c r="D141" s="39" t="s">
        <v>416</v>
      </c>
      <c r="E141" s="39" t="s">
        <v>416</v>
      </c>
      <c r="F141" s="39" t="s">
        <v>1056</v>
      </c>
      <c r="G141" s="39" t="s">
        <v>14</v>
      </c>
      <c r="H141" s="39" t="s">
        <v>14</v>
      </c>
      <c r="I141" s="39" t="s">
        <v>420</v>
      </c>
      <c r="J141" s="39" t="s">
        <v>444</v>
      </c>
      <c r="K141" s="65" t="s">
        <v>445</v>
      </c>
      <c r="L141" s="39" t="s">
        <v>1057</v>
      </c>
      <c r="M141" s="39" t="s">
        <v>416</v>
      </c>
      <c r="N141" s="39" t="s">
        <v>14</v>
      </c>
      <c r="O141" s="39" t="s">
        <v>44</v>
      </c>
      <c r="P141" s="39" t="s">
        <v>1058</v>
      </c>
      <c r="Q141" s="39" t="s">
        <v>1057</v>
      </c>
      <c r="R141" s="39" t="s">
        <v>416</v>
      </c>
      <c r="S141" s="39" t="s">
        <v>14</v>
      </c>
      <c r="T141" s="39" t="s">
        <v>44</v>
      </c>
      <c r="U141" s="39" t="s">
        <v>1058</v>
      </c>
      <c r="V141" s="39" t="s">
        <v>909</v>
      </c>
      <c r="W141" s="39" t="s">
        <v>1059</v>
      </c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</row>
    <row r="142" spans="1:42" x14ac:dyDescent="0.35">
      <c r="A142" s="41">
        <v>719517</v>
      </c>
      <c r="B142" s="39" t="s">
        <v>1060</v>
      </c>
      <c r="C142" s="39" t="s">
        <v>1060</v>
      </c>
      <c r="D142" s="39" t="s">
        <v>416</v>
      </c>
      <c r="E142" s="39" t="s">
        <v>416</v>
      </c>
      <c r="F142" s="39" t="s">
        <v>1061</v>
      </c>
      <c r="G142" s="39" t="s">
        <v>14</v>
      </c>
      <c r="H142" s="39" t="s">
        <v>14</v>
      </c>
      <c r="I142" s="39" t="s">
        <v>420</v>
      </c>
      <c r="J142" s="39" t="s">
        <v>444</v>
      </c>
      <c r="K142" s="65" t="s">
        <v>445</v>
      </c>
      <c r="L142" s="39" t="s">
        <v>1062</v>
      </c>
      <c r="M142" s="39" t="s">
        <v>416</v>
      </c>
      <c r="N142" s="39" t="s">
        <v>14</v>
      </c>
      <c r="O142" s="39" t="s">
        <v>44</v>
      </c>
      <c r="P142" s="39" t="s">
        <v>1063</v>
      </c>
      <c r="Q142" s="39" t="s">
        <v>1062</v>
      </c>
      <c r="R142" s="39" t="s">
        <v>416</v>
      </c>
      <c r="S142" s="39" t="s">
        <v>14</v>
      </c>
      <c r="T142" s="39" t="s">
        <v>44</v>
      </c>
      <c r="U142" s="39" t="s">
        <v>1063</v>
      </c>
      <c r="V142" s="39" t="s">
        <v>909</v>
      </c>
      <c r="W142" s="39" t="s">
        <v>1064</v>
      </c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</row>
    <row r="143" spans="1:42" x14ac:dyDescent="0.35">
      <c r="A143" s="41">
        <v>747747</v>
      </c>
      <c r="B143" s="39" t="s">
        <v>1065</v>
      </c>
      <c r="C143" s="39" t="s">
        <v>544</v>
      </c>
      <c r="D143" s="39">
        <v>749747</v>
      </c>
      <c r="E143" s="39" t="s">
        <v>504</v>
      </c>
      <c r="F143" s="39" t="s">
        <v>680</v>
      </c>
      <c r="G143" s="39" t="s">
        <v>14</v>
      </c>
      <c r="H143" s="39" t="s">
        <v>14</v>
      </c>
      <c r="I143" s="39" t="s">
        <v>420</v>
      </c>
      <c r="J143" s="39" t="s">
        <v>444</v>
      </c>
      <c r="K143" s="65" t="s">
        <v>471</v>
      </c>
      <c r="L143" s="39" t="s">
        <v>1066</v>
      </c>
      <c r="M143" s="39" t="s">
        <v>416</v>
      </c>
      <c r="N143" s="39" t="s">
        <v>14</v>
      </c>
      <c r="O143" s="39" t="s">
        <v>44</v>
      </c>
      <c r="P143" s="39" t="s">
        <v>1067</v>
      </c>
      <c r="Q143" s="39" t="s">
        <v>1066</v>
      </c>
      <c r="R143" s="39" t="s">
        <v>416</v>
      </c>
      <c r="S143" s="39" t="s">
        <v>14</v>
      </c>
      <c r="T143" s="39" t="s">
        <v>44</v>
      </c>
      <c r="U143" s="39" t="s">
        <v>1067</v>
      </c>
      <c r="V143" s="39" t="s">
        <v>660</v>
      </c>
      <c r="W143" s="39" t="s">
        <v>1068</v>
      </c>
      <c r="X143" s="39"/>
      <c r="Y143" s="39" t="s">
        <v>512</v>
      </c>
      <c r="Z143" s="39" t="s">
        <v>500</v>
      </c>
      <c r="AA143" s="39" t="s">
        <v>1066</v>
      </c>
      <c r="AB143" s="39" t="s">
        <v>416</v>
      </c>
      <c r="AC143" s="39" t="s">
        <v>14</v>
      </c>
      <c r="AD143" s="39" t="s">
        <v>44</v>
      </c>
      <c r="AE143" s="39" t="s">
        <v>1067</v>
      </c>
      <c r="AF143" s="39" t="s">
        <v>1066</v>
      </c>
      <c r="AG143" s="39" t="s">
        <v>416</v>
      </c>
      <c r="AH143" s="39" t="s">
        <v>14</v>
      </c>
      <c r="AI143" s="16" t="s">
        <v>44</v>
      </c>
      <c r="AJ143" s="16" t="s">
        <v>1067</v>
      </c>
      <c r="AK143" s="16" t="s">
        <v>1068</v>
      </c>
      <c r="AL143" s="16" t="s">
        <v>660</v>
      </c>
      <c r="AM143" s="16" t="s">
        <v>501</v>
      </c>
      <c r="AN143" s="16" t="s">
        <v>513</v>
      </c>
      <c r="AO143" s="16" t="s">
        <v>514</v>
      </c>
      <c r="AP143" s="16" t="s">
        <v>416</v>
      </c>
    </row>
    <row r="144" spans="1:42" x14ac:dyDescent="0.35">
      <c r="A144" s="41">
        <v>748548</v>
      </c>
      <c r="B144" s="39" t="s">
        <v>1069</v>
      </c>
      <c r="C144" s="39" t="s">
        <v>1070</v>
      </c>
      <c r="D144" s="39">
        <v>749548</v>
      </c>
      <c r="E144" s="39" t="s">
        <v>1069</v>
      </c>
      <c r="F144" s="39" t="s">
        <v>1071</v>
      </c>
      <c r="G144" s="39" t="s">
        <v>14</v>
      </c>
      <c r="H144" s="39" t="s">
        <v>14</v>
      </c>
      <c r="I144" s="39" t="s">
        <v>420</v>
      </c>
      <c r="J144" s="39" t="s">
        <v>444</v>
      </c>
      <c r="K144" s="65" t="s">
        <v>471</v>
      </c>
      <c r="L144" s="39" t="s">
        <v>1072</v>
      </c>
      <c r="M144" s="39" t="s">
        <v>416</v>
      </c>
      <c r="N144" s="39" t="s">
        <v>14</v>
      </c>
      <c r="O144" s="39" t="s">
        <v>44</v>
      </c>
      <c r="P144" s="39" t="s">
        <v>1073</v>
      </c>
      <c r="Q144" s="39" t="s">
        <v>1072</v>
      </c>
      <c r="R144" s="39" t="s">
        <v>416</v>
      </c>
      <c r="S144" s="39" t="s">
        <v>14</v>
      </c>
      <c r="T144" s="39" t="s">
        <v>44</v>
      </c>
      <c r="U144" s="39" t="s">
        <v>1073</v>
      </c>
      <c r="V144" s="39" t="s">
        <v>660</v>
      </c>
      <c r="W144" s="39" t="s">
        <v>1074</v>
      </c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</row>
    <row r="145" spans="1:42" x14ac:dyDescent="0.35">
      <c r="A145" s="45">
        <v>748561</v>
      </c>
      <c r="B145" s="39" t="s">
        <v>1075</v>
      </c>
      <c r="C145" s="39" t="s">
        <v>1076</v>
      </c>
      <c r="D145" s="39">
        <v>749561</v>
      </c>
      <c r="E145" s="39" t="s">
        <v>1077</v>
      </c>
      <c r="F145" s="39" t="s">
        <v>1078</v>
      </c>
      <c r="G145" s="39" t="s">
        <v>14</v>
      </c>
      <c r="H145" s="39" t="s">
        <v>14</v>
      </c>
      <c r="I145" s="39" t="s">
        <v>420</v>
      </c>
      <c r="J145" s="39" t="s">
        <v>444</v>
      </c>
      <c r="K145" s="65" t="s">
        <v>471</v>
      </c>
      <c r="L145" s="39" t="s">
        <v>1079</v>
      </c>
      <c r="M145" s="39" t="s">
        <v>416</v>
      </c>
      <c r="N145" s="39" t="s">
        <v>14</v>
      </c>
      <c r="O145" s="39" t="s">
        <v>44</v>
      </c>
      <c r="P145" s="39" t="s">
        <v>1080</v>
      </c>
      <c r="Q145" s="39" t="s">
        <v>1079</v>
      </c>
      <c r="R145" s="39" t="s">
        <v>416</v>
      </c>
      <c r="S145" s="39" t="s">
        <v>14</v>
      </c>
      <c r="T145" s="39" t="s">
        <v>44</v>
      </c>
      <c r="U145" s="39" t="s">
        <v>1080</v>
      </c>
      <c r="V145" s="39" t="s">
        <v>660</v>
      </c>
      <c r="W145" s="39" t="s">
        <v>1081</v>
      </c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</row>
    <row r="146" spans="1:42" x14ac:dyDescent="0.35">
      <c r="A146" s="41">
        <v>748720</v>
      </c>
      <c r="B146" s="39" t="s">
        <v>1082</v>
      </c>
      <c r="C146" s="39" t="s">
        <v>1083</v>
      </c>
      <c r="D146" s="39">
        <v>749720</v>
      </c>
      <c r="E146" s="39" t="s">
        <v>1084</v>
      </c>
      <c r="F146" s="39" t="s">
        <v>1085</v>
      </c>
      <c r="G146" s="39" t="s">
        <v>14</v>
      </c>
      <c r="H146" s="39" t="s">
        <v>14</v>
      </c>
      <c r="I146" s="39" t="s">
        <v>420</v>
      </c>
      <c r="J146" s="39" t="s">
        <v>444</v>
      </c>
      <c r="K146" s="65" t="s">
        <v>471</v>
      </c>
      <c r="L146" s="39" t="s">
        <v>523</v>
      </c>
      <c r="M146" s="39" t="s">
        <v>416</v>
      </c>
      <c r="N146" s="39" t="s">
        <v>14</v>
      </c>
      <c r="O146" s="39" t="s">
        <v>44</v>
      </c>
      <c r="P146" s="39" t="s">
        <v>1086</v>
      </c>
      <c r="Q146" s="39" t="s">
        <v>523</v>
      </c>
      <c r="R146" s="39" t="s">
        <v>416</v>
      </c>
      <c r="S146" s="39" t="s">
        <v>14</v>
      </c>
      <c r="T146" s="39" t="s">
        <v>44</v>
      </c>
      <c r="U146" s="39" t="s">
        <v>1086</v>
      </c>
      <c r="V146" s="39" t="s">
        <v>525</v>
      </c>
      <c r="W146" s="39" t="s">
        <v>1087</v>
      </c>
      <c r="X146" s="39"/>
      <c r="Y146" s="39" t="s">
        <v>906</v>
      </c>
      <c r="Z146" s="39" t="s">
        <v>500</v>
      </c>
      <c r="AA146" s="39" t="s">
        <v>523</v>
      </c>
      <c r="AB146" s="39" t="s">
        <v>416</v>
      </c>
      <c r="AC146" s="39" t="s">
        <v>14</v>
      </c>
      <c r="AD146" s="39" t="s">
        <v>44</v>
      </c>
      <c r="AE146" s="39" t="s">
        <v>1086</v>
      </c>
      <c r="AF146" s="39" t="s">
        <v>523</v>
      </c>
      <c r="AG146" s="39" t="s">
        <v>416</v>
      </c>
      <c r="AH146" s="39" t="s">
        <v>14</v>
      </c>
      <c r="AI146" s="16" t="s">
        <v>44</v>
      </c>
      <c r="AJ146" s="16" t="s">
        <v>1086</v>
      </c>
      <c r="AK146" s="16" t="s">
        <v>1087</v>
      </c>
      <c r="AL146" s="16" t="s">
        <v>525</v>
      </c>
      <c r="AM146" s="16" t="s">
        <v>501</v>
      </c>
      <c r="AN146" s="16" t="s">
        <v>536</v>
      </c>
      <c r="AO146" s="16" t="s">
        <v>537</v>
      </c>
      <c r="AP146" s="16" t="s">
        <v>500</v>
      </c>
    </row>
    <row r="147" spans="1:42" x14ac:dyDescent="0.35">
      <c r="A147" s="41">
        <v>748738</v>
      </c>
      <c r="B147" s="39" t="s">
        <v>1088</v>
      </c>
      <c r="C147" s="39" t="s">
        <v>1089</v>
      </c>
      <c r="D147" s="39">
        <v>749738</v>
      </c>
      <c r="E147" s="39" t="s">
        <v>953</v>
      </c>
      <c r="F147" s="39" t="s">
        <v>954</v>
      </c>
      <c r="G147" s="39" t="s">
        <v>14</v>
      </c>
      <c r="H147" s="39" t="s">
        <v>14</v>
      </c>
      <c r="I147" s="39" t="s">
        <v>420</v>
      </c>
      <c r="J147" s="39" t="s">
        <v>444</v>
      </c>
      <c r="K147" s="65" t="s">
        <v>471</v>
      </c>
      <c r="L147" s="39" t="s">
        <v>1090</v>
      </c>
      <c r="M147" s="39" t="s">
        <v>416</v>
      </c>
      <c r="N147" s="39" t="s">
        <v>14</v>
      </c>
      <c r="O147" s="39" t="s">
        <v>44</v>
      </c>
      <c r="P147" s="39" t="s">
        <v>956</v>
      </c>
      <c r="Q147" s="39" t="s">
        <v>1090</v>
      </c>
      <c r="R147" s="39" t="s">
        <v>416</v>
      </c>
      <c r="S147" s="39" t="s">
        <v>14</v>
      </c>
      <c r="T147" s="39" t="s">
        <v>44</v>
      </c>
      <c r="U147" s="39" t="s">
        <v>956</v>
      </c>
      <c r="V147" s="39" t="s">
        <v>660</v>
      </c>
      <c r="W147" s="39" t="s">
        <v>1091</v>
      </c>
      <c r="X147" s="39"/>
      <c r="Y147" s="39" t="s">
        <v>416</v>
      </c>
      <c r="Z147" s="39" t="s">
        <v>500</v>
      </c>
      <c r="AA147" s="39" t="s">
        <v>1090</v>
      </c>
      <c r="AB147" s="39" t="s">
        <v>416</v>
      </c>
      <c r="AC147" s="39" t="s">
        <v>14</v>
      </c>
      <c r="AD147" s="39" t="s">
        <v>44</v>
      </c>
      <c r="AE147" s="39" t="s">
        <v>956</v>
      </c>
      <c r="AF147" s="39" t="s">
        <v>1090</v>
      </c>
      <c r="AG147" s="39" t="s">
        <v>416</v>
      </c>
      <c r="AH147" s="39" t="s">
        <v>14</v>
      </c>
      <c r="AI147" s="16" t="s">
        <v>44</v>
      </c>
      <c r="AJ147" s="16" t="s">
        <v>956</v>
      </c>
      <c r="AK147" s="16" t="s">
        <v>1091</v>
      </c>
      <c r="AL147" s="16" t="s">
        <v>660</v>
      </c>
      <c r="AM147" s="16" t="s">
        <v>501</v>
      </c>
      <c r="AN147" s="16" t="s">
        <v>416</v>
      </c>
      <c r="AO147" s="16" t="s">
        <v>416</v>
      </c>
      <c r="AP147" s="16" t="s">
        <v>416</v>
      </c>
    </row>
    <row r="148" spans="1:42" x14ac:dyDescent="0.35">
      <c r="A148" s="41">
        <v>748937</v>
      </c>
      <c r="B148" s="39" t="s">
        <v>1092</v>
      </c>
      <c r="C148" s="39" t="s">
        <v>1093</v>
      </c>
      <c r="D148" s="39">
        <v>749937</v>
      </c>
      <c r="E148" s="39" t="s">
        <v>1092</v>
      </c>
      <c r="F148" s="39" t="s">
        <v>1094</v>
      </c>
      <c r="G148" s="39" t="s">
        <v>14</v>
      </c>
      <c r="H148" s="39" t="s">
        <v>14</v>
      </c>
      <c r="I148" s="39" t="s">
        <v>420</v>
      </c>
      <c r="J148" s="39" t="s">
        <v>444</v>
      </c>
      <c r="K148" s="65" t="s">
        <v>471</v>
      </c>
      <c r="L148" s="39" t="s">
        <v>1095</v>
      </c>
      <c r="M148" s="39" t="s">
        <v>416</v>
      </c>
      <c r="N148" s="39" t="s">
        <v>14</v>
      </c>
      <c r="O148" s="39" t="s">
        <v>44</v>
      </c>
      <c r="P148" s="39" t="s">
        <v>1096</v>
      </c>
      <c r="Q148" s="39" t="s">
        <v>1095</v>
      </c>
      <c r="R148" s="39" t="s">
        <v>416</v>
      </c>
      <c r="S148" s="39" t="s">
        <v>14</v>
      </c>
      <c r="T148" s="39" t="s">
        <v>44</v>
      </c>
      <c r="U148" s="39" t="s">
        <v>1096</v>
      </c>
      <c r="V148" s="39" t="s">
        <v>813</v>
      </c>
      <c r="W148" s="39" t="s">
        <v>1097</v>
      </c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</row>
    <row r="149" spans="1:42" x14ac:dyDescent="0.35">
      <c r="A149" s="41">
        <v>749547</v>
      </c>
      <c r="B149" s="39" t="s">
        <v>685</v>
      </c>
      <c r="C149" s="39" t="s">
        <v>685</v>
      </c>
      <c r="D149" s="39" t="s">
        <v>416</v>
      </c>
      <c r="E149" s="39" t="s">
        <v>416</v>
      </c>
      <c r="F149" s="39" t="s">
        <v>1098</v>
      </c>
      <c r="G149" s="39" t="s">
        <v>14</v>
      </c>
      <c r="H149" s="39" t="s">
        <v>14</v>
      </c>
      <c r="I149" s="39" t="s">
        <v>420</v>
      </c>
      <c r="J149" s="39" t="s">
        <v>444</v>
      </c>
      <c r="K149" s="65" t="s">
        <v>445</v>
      </c>
      <c r="L149" s="39" t="s">
        <v>1099</v>
      </c>
      <c r="M149" s="39" t="s">
        <v>416</v>
      </c>
      <c r="N149" s="39" t="s">
        <v>14</v>
      </c>
      <c r="O149" s="39" t="s">
        <v>44</v>
      </c>
      <c r="P149" s="39" t="s">
        <v>1100</v>
      </c>
      <c r="Q149" s="39" t="s">
        <v>1099</v>
      </c>
      <c r="R149" s="39" t="s">
        <v>416</v>
      </c>
      <c r="S149" s="39" t="s">
        <v>14</v>
      </c>
      <c r="T149" s="39" t="s">
        <v>44</v>
      </c>
      <c r="U149" s="39" t="s">
        <v>1100</v>
      </c>
      <c r="V149" s="39" t="s">
        <v>530</v>
      </c>
      <c r="W149" s="39" t="s">
        <v>1101</v>
      </c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</row>
    <row r="150" spans="1:42" x14ac:dyDescent="0.35">
      <c r="A150" s="41">
        <v>749548</v>
      </c>
      <c r="B150" s="39" t="s">
        <v>1069</v>
      </c>
      <c r="C150" s="39" t="s">
        <v>1069</v>
      </c>
      <c r="D150" s="39" t="s">
        <v>416</v>
      </c>
      <c r="E150" s="39" t="s">
        <v>416</v>
      </c>
      <c r="F150" s="39" t="s">
        <v>1071</v>
      </c>
      <c r="G150" s="39" t="s">
        <v>14</v>
      </c>
      <c r="H150" s="39" t="s">
        <v>14</v>
      </c>
      <c r="I150" s="39" t="s">
        <v>420</v>
      </c>
      <c r="J150" s="39" t="s">
        <v>444</v>
      </c>
      <c r="K150" s="65" t="s">
        <v>445</v>
      </c>
      <c r="L150" s="39" t="s">
        <v>1072</v>
      </c>
      <c r="M150" s="39" t="s">
        <v>1102</v>
      </c>
      <c r="N150" s="39" t="s">
        <v>14</v>
      </c>
      <c r="O150" s="39" t="s">
        <v>44</v>
      </c>
      <c r="P150" s="39" t="s">
        <v>1073</v>
      </c>
      <c r="Q150" s="39" t="s">
        <v>1072</v>
      </c>
      <c r="R150" s="39" t="s">
        <v>1102</v>
      </c>
      <c r="S150" s="39" t="s">
        <v>14</v>
      </c>
      <c r="T150" s="39" t="s">
        <v>44</v>
      </c>
      <c r="U150" s="39" t="s">
        <v>1073</v>
      </c>
      <c r="V150" s="39" t="s">
        <v>660</v>
      </c>
      <c r="W150" s="39" t="s">
        <v>1103</v>
      </c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</row>
    <row r="151" spans="1:42" x14ac:dyDescent="0.35">
      <c r="A151" s="41">
        <v>749550</v>
      </c>
      <c r="B151" s="39" t="s">
        <v>1104</v>
      </c>
      <c r="C151" s="39" t="s">
        <v>1105</v>
      </c>
      <c r="D151" s="39">
        <v>749547</v>
      </c>
      <c r="E151" s="39" t="s">
        <v>685</v>
      </c>
      <c r="F151" s="39" t="s">
        <v>416</v>
      </c>
      <c r="G151" s="39" t="s">
        <v>14</v>
      </c>
      <c r="H151" s="39" t="s">
        <v>14</v>
      </c>
      <c r="I151" s="39" t="s">
        <v>420</v>
      </c>
      <c r="J151" s="39" t="s">
        <v>444</v>
      </c>
      <c r="K151" s="65" t="s">
        <v>471</v>
      </c>
      <c r="L151" s="39" t="s">
        <v>1106</v>
      </c>
      <c r="M151" s="39" t="s">
        <v>416</v>
      </c>
      <c r="N151" s="39" t="s">
        <v>14</v>
      </c>
      <c r="O151" s="39" t="s">
        <v>44</v>
      </c>
      <c r="P151" s="39" t="s">
        <v>1100</v>
      </c>
      <c r="Q151" s="39" t="s">
        <v>1106</v>
      </c>
      <c r="R151" s="39" t="s">
        <v>416</v>
      </c>
      <c r="S151" s="39" t="s">
        <v>14</v>
      </c>
      <c r="T151" s="39" t="s">
        <v>44</v>
      </c>
      <c r="U151" s="39" t="s">
        <v>1100</v>
      </c>
      <c r="V151" s="39" t="s">
        <v>530</v>
      </c>
      <c r="W151" s="39" t="s">
        <v>1107</v>
      </c>
      <c r="X151" s="39"/>
      <c r="Y151" s="39" t="s">
        <v>692</v>
      </c>
      <c r="Z151" s="39" t="s">
        <v>500</v>
      </c>
      <c r="AA151" s="39" t="s">
        <v>693</v>
      </c>
      <c r="AB151" s="39" t="s">
        <v>416</v>
      </c>
      <c r="AC151" s="39" t="s">
        <v>14</v>
      </c>
      <c r="AD151" s="39" t="s">
        <v>44</v>
      </c>
      <c r="AE151" s="39" t="s">
        <v>688</v>
      </c>
      <c r="AF151" s="39" t="s">
        <v>693</v>
      </c>
      <c r="AG151" s="39" t="s">
        <v>416</v>
      </c>
      <c r="AH151" s="39" t="s">
        <v>14</v>
      </c>
      <c r="AI151" s="16" t="s">
        <v>44</v>
      </c>
      <c r="AJ151" s="16" t="s">
        <v>688</v>
      </c>
      <c r="AK151" s="16" t="s">
        <v>1107</v>
      </c>
      <c r="AL151" s="16" t="s">
        <v>530</v>
      </c>
      <c r="AM151" s="16" t="s">
        <v>501</v>
      </c>
      <c r="AN151" s="16" t="s">
        <v>513</v>
      </c>
      <c r="AO151" s="16" t="s">
        <v>514</v>
      </c>
      <c r="AP151" s="16" t="s">
        <v>515</v>
      </c>
    </row>
    <row r="152" spans="1:42" x14ac:dyDescent="0.35">
      <c r="A152" s="41">
        <v>749553</v>
      </c>
      <c r="B152" s="39" t="s">
        <v>1108</v>
      </c>
      <c r="C152" s="39" t="s">
        <v>1108</v>
      </c>
      <c r="D152" s="39" t="s">
        <v>416</v>
      </c>
      <c r="E152" s="39" t="s">
        <v>416</v>
      </c>
      <c r="F152" s="39" t="s">
        <v>1109</v>
      </c>
      <c r="G152" s="39" t="s">
        <v>14</v>
      </c>
      <c r="H152" s="39" t="s">
        <v>14</v>
      </c>
      <c r="I152" s="39" t="s">
        <v>420</v>
      </c>
      <c r="J152" s="39" t="s">
        <v>444</v>
      </c>
      <c r="K152" s="65" t="s">
        <v>445</v>
      </c>
      <c r="L152" s="39" t="s">
        <v>994</v>
      </c>
      <c r="M152" s="39" t="s">
        <v>416</v>
      </c>
      <c r="N152" s="39" t="s">
        <v>14</v>
      </c>
      <c r="O152" s="39" t="s">
        <v>44</v>
      </c>
      <c r="P152" s="39" t="s">
        <v>995</v>
      </c>
      <c r="Q152" s="39" t="s">
        <v>994</v>
      </c>
      <c r="R152" s="39" t="s">
        <v>416</v>
      </c>
      <c r="S152" s="39" t="s">
        <v>14</v>
      </c>
      <c r="T152" s="39" t="s">
        <v>44</v>
      </c>
      <c r="U152" s="39" t="s">
        <v>995</v>
      </c>
      <c r="V152" s="39" t="s">
        <v>706</v>
      </c>
      <c r="W152" s="39" t="s">
        <v>1110</v>
      </c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</row>
    <row r="153" spans="1:42" x14ac:dyDescent="0.35">
      <c r="A153" s="41">
        <v>749554</v>
      </c>
      <c r="B153" s="39" t="s">
        <v>1111</v>
      </c>
      <c r="C153" s="39" t="s">
        <v>1112</v>
      </c>
      <c r="D153" s="39">
        <v>749553</v>
      </c>
      <c r="E153" s="39" t="s">
        <v>1108</v>
      </c>
      <c r="F153" s="39" t="s">
        <v>1109</v>
      </c>
      <c r="G153" s="39" t="s">
        <v>14</v>
      </c>
      <c r="H153" s="39" t="s">
        <v>14</v>
      </c>
      <c r="I153" s="39" t="s">
        <v>420</v>
      </c>
      <c r="J153" s="39" t="s">
        <v>444</v>
      </c>
      <c r="K153" s="65" t="s">
        <v>471</v>
      </c>
      <c r="L153" s="39" t="s">
        <v>1113</v>
      </c>
      <c r="M153" s="39" t="s">
        <v>1114</v>
      </c>
      <c r="N153" s="39" t="s">
        <v>14</v>
      </c>
      <c r="O153" s="39" t="s">
        <v>44</v>
      </c>
      <c r="P153" s="39" t="s">
        <v>1115</v>
      </c>
      <c r="Q153" s="39" t="s">
        <v>994</v>
      </c>
      <c r="R153" s="39" t="s">
        <v>416</v>
      </c>
      <c r="S153" s="39" t="s">
        <v>14</v>
      </c>
      <c r="T153" s="39" t="s">
        <v>44</v>
      </c>
      <c r="U153" s="39" t="s">
        <v>995</v>
      </c>
      <c r="V153" s="39" t="s">
        <v>706</v>
      </c>
      <c r="W153" s="39" t="s">
        <v>1116</v>
      </c>
      <c r="X153" s="39"/>
      <c r="Y153" s="39" t="s">
        <v>416</v>
      </c>
      <c r="Z153" s="39" t="s">
        <v>500</v>
      </c>
      <c r="AA153" s="39" t="s">
        <v>1113</v>
      </c>
      <c r="AB153" s="39" t="s">
        <v>1114</v>
      </c>
      <c r="AC153" s="39" t="s">
        <v>14</v>
      </c>
      <c r="AD153" s="39" t="s">
        <v>44</v>
      </c>
      <c r="AE153" s="39" t="s">
        <v>1115</v>
      </c>
      <c r="AF153" s="39" t="s">
        <v>994</v>
      </c>
      <c r="AG153" s="39" t="s">
        <v>416</v>
      </c>
      <c r="AH153" s="39" t="s">
        <v>14</v>
      </c>
      <c r="AI153" s="16" t="s">
        <v>44</v>
      </c>
      <c r="AJ153" s="16" t="s">
        <v>995</v>
      </c>
      <c r="AK153" s="16" t="s">
        <v>1116</v>
      </c>
      <c r="AL153" s="16" t="s">
        <v>706</v>
      </c>
      <c r="AM153" s="16" t="s">
        <v>501</v>
      </c>
      <c r="AN153" s="16" t="s">
        <v>416</v>
      </c>
      <c r="AO153" s="16" t="s">
        <v>416</v>
      </c>
      <c r="AP153" s="16" t="s">
        <v>416</v>
      </c>
    </row>
    <row r="154" spans="1:42" x14ac:dyDescent="0.35">
      <c r="A154" s="41">
        <v>749556</v>
      </c>
      <c r="B154" s="39" t="s">
        <v>1117</v>
      </c>
      <c r="C154" s="39" t="s">
        <v>1117</v>
      </c>
      <c r="D154" s="39" t="s">
        <v>416</v>
      </c>
      <c r="E154" s="39" t="s">
        <v>416</v>
      </c>
      <c r="F154" s="39" t="s">
        <v>1118</v>
      </c>
      <c r="G154" s="39" t="s">
        <v>14</v>
      </c>
      <c r="H154" s="39" t="s">
        <v>14</v>
      </c>
      <c r="I154" s="39" t="s">
        <v>420</v>
      </c>
      <c r="J154" s="39" t="s">
        <v>444</v>
      </c>
      <c r="K154" s="65" t="s">
        <v>445</v>
      </c>
      <c r="L154" s="39" t="s">
        <v>1119</v>
      </c>
      <c r="M154" s="39" t="s">
        <v>416</v>
      </c>
      <c r="N154" s="39" t="s">
        <v>14</v>
      </c>
      <c r="O154" s="39" t="s">
        <v>44</v>
      </c>
      <c r="P154" s="39" t="s">
        <v>1120</v>
      </c>
      <c r="Q154" s="39" t="s">
        <v>1119</v>
      </c>
      <c r="R154" s="39" t="s">
        <v>416</v>
      </c>
      <c r="S154" s="39" t="s">
        <v>14</v>
      </c>
      <c r="T154" s="39" t="s">
        <v>44</v>
      </c>
      <c r="U154" s="39" t="s">
        <v>1120</v>
      </c>
      <c r="V154" s="39" t="s">
        <v>909</v>
      </c>
      <c r="W154" s="39" t="s">
        <v>1121</v>
      </c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</row>
    <row r="155" spans="1:42" x14ac:dyDescent="0.35">
      <c r="A155" s="41">
        <v>749557</v>
      </c>
      <c r="B155" s="39" t="s">
        <v>1122</v>
      </c>
      <c r="C155" s="39" t="s">
        <v>1122</v>
      </c>
      <c r="D155" s="39" t="s">
        <v>416</v>
      </c>
      <c r="E155" s="39" t="s">
        <v>416</v>
      </c>
      <c r="F155" s="39" t="s">
        <v>1123</v>
      </c>
      <c r="G155" s="39" t="s">
        <v>14</v>
      </c>
      <c r="H155" s="39" t="s">
        <v>14</v>
      </c>
      <c r="I155" s="39" t="s">
        <v>420</v>
      </c>
      <c r="J155" s="39" t="s">
        <v>444</v>
      </c>
      <c r="K155" s="65" t="s">
        <v>445</v>
      </c>
      <c r="L155" s="39" t="s">
        <v>1124</v>
      </c>
      <c r="M155" s="39" t="s">
        <v>416</v>
      </c>
      <c r="N155" s="39" t="s">
        <v>14</v>
      </c>
      <c r="O155" s="39" t="s">
        <v>44</v>
      </c>
      <c r="P155" s="39" t="s">
        <v>1125</v>
      </c>
      <c r="Q155" s="39" t="s">
        <v>1124</v>
      </c>
      <c r="R155" s="39" t="s">
        <v>416</v>
      </c>
      <c r="S155" s="39" t="s">
        <v>14</v>
      </c>
      <c r="T155" s="39" t="s">
        <v>44</v>
      </c>
      <c r="U155" s="39" t="s">
        <v>1125</v>
      </c>
      <c r="V155" s="39" t="s">
        <v>909</v>
      </c>
      <c r="W155" s="39" t="s">
        <v>1126</v>
      </c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</row>
    <row r="156" spans="1:42" x14ac:dyDescent="0.35">
      <c r="A156" s="41">
        <v>749561</v>
      </c>
      <c r="B156" s="39" t="s">
        <v>1077</v>
      </c>
      <c r="C156" s="39" t="s">
        <v>1077</v>
      </c>
      <c r="D156" s="39" t="s">
        <v>416</v>
      </c>
      <c r="E156" s="39" t="s">
        <v>416</v>
      </c>
      <c r="F156" s="39" t="s">
        <v>1078</v>
      </c>
      <c r="G156" s="39" t="s">
        <v>14</v>
      </c>
      <c r="H156" s="39" t="s">
        <v>14</v>
      </c>
      <c r="I156" s="39" t="s">
        <v>420</v>
      </c>
      <c r="J156" s="39" t="s">
        <v>444</v>
      </c>
      <c r="K156" s="65" t="s">
        <v>445</v>
      </c>
      <c r="L156" s="39" t="s">
        <v>1079</v>
      </c>
      <c r="M156" s="39" t="s">
        <v>416</v>
      </c>
      <c r="N156" s="39" t="s">
        <v>14</v>
      </c>
      <c r="O156" s="39" t="s">
        <v>44</v>
      </c>
      <c r="P156" s="39" t="s">
        <v>1080</v>
      </c>
      <c r="Q156" s="39" t="s">
        <v>1079</v>
      </c>
      <c r="R156" s="39" t="s">
        <v>416</v>
      </c>
      <c r="S156" s="39" t="s">
        <v>14</v>
      </c>
      <c r="T156" s="39" t="s">
        <v>44</v>
      </c>
      <c r="U156" s="39" t="s">
        <v>1080</v>
      </c>
      <c r="V156" s="39" t="s">
        <v>660</v>
      </c>
      <c r="W156" s="39" t="s">
        <v>1127</v>
      </c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</row>
    <row r="157" spans="1:42" x14ac:dyDescent="0.35">
      <c r="A157" s="41">
        <v>749572</v>
      </c>
      <c r="B157" s="39" t="s">
        <v>1128</v>
      </c>
      <c r="C157" s="39" t="s">
        <v>1128</v>
      </c>
      <c r="D157" s="39" t="s">
        <v>416</v>
      </c>
      <c r="E157" s="39" t="s">
        <v>416</v>
      </c>
      <c r="F157" s="39" t="s">
        <v>1129</v>
      </c>
      <c r="G157" s="39" t="s">
        <v>14</v>
      </c>
      <c r="H157" s="39" t="s">
        <v>14</v>
      </c>
      <c r="I157" s="39" t="s">
        <v>420</v>
      </c>
      <c r="J157" s="39" t="s">
        <v>421</v>
      </c>
      <c r="K157" s="65" t="s">
        <v>422</v>
      </c>
      <c r="L157" s="39" t="s">
        <v>1130</v>
      </c>
      <c r="M157" s="39" t="s">
        <v>416</v>
      </c>
      <c r="N157" s="39" t="s">
        <v>14</v>
      </c>
      <c r="O157" s="39" t="s">
        <v>44</v>
      </c>
      <c r="P157" s="39" t="s">
        <v>1131</v>
      </c>
      <c r="Q157" s="39" t="s">
        <v>1130</v>
      </c>
      <c r="R157" s="39" t="s">
        <v>416</v>
      </c>
      <c r="S157" s="39" t="s">
        <v>14</v>
      </c>
      <c r="T157" s="39" t="s">
        <v>44</v>
      </c>
      <c r="U157" s="39" t="s">
        <v>1131</v>
      </c>
      <c r="V157" s="39" t="s">
        <v>689</v>
      </c>
      <c r="W157" s="39" t="s">
        <v>1132</v>
      </c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</row>
    <row r="158" spans="1:42" x14ac:dyDescent="0.35">
      <c r="A158" s="41">
        <v>749648</v>
      </c>
      <c r="B158" s="39" t="s">
        <v>1069</v>
      </c>
      <c r="C158" s="39" t="s">
        <v>1069</v>
      </c>
      <c r="D158" s="39">
        <v>749548</v>
      </c>
      <c r="E158" s="39" t="s">
        <v>1069</v>
      </c>
      <c r="F158" s="39" t="s">
        <v>1133</v>
      </c>
      <c r="G158" s="39" t="s">
        <v>14</v>
      </c>
      <c r="H158" s="39" t="s">
        <v>14</v>
      </c>
      <c r="I158" s="39" t="s">
        <v>420</v>
      </c>
      <c r="J158" s="39" t="s">
        <v>444</v>
      </c>
      <c r="K158" s="65" t="s">
        <v>471</v>
      </c>
      <c r="L158" s="39" t="s">
        <v>1134</v>
      </c>
      <c r="M158" s="39" t="s">
        <v>416</v>
      </c>
      <c r="N158" s="39" t="s">
        <v>34</v>
      </c>
      <c r="O158" s="39" t="s">
        <v>44</v>
      </c>
      <c r="P158" s="39" t="s">
        <v>1135</v>
      </c>
      <c r="Q158" s="39" t="s">
        <v>1134</v>
      </c>
      <c r="R158" s="39" t="s">
        <v>416</v>
      </c>
      <c r="S158" s="39" t="s">
        <v>34</v>
      </c>
      <c r="T158" s="39" t="s">
        <v>44</v>
      </c>
      <c r="U158" s="39" t="s">
        <v>1135</v>
      </c>
      <c r="V158" s="39" t="s">
        <v>755</v>
      </c>
      <c r="W158" s="39" t="s">
        <v>1136</v>
      </c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</row>
    <row r="159" spans="1:42" x14ac:dyDescent="0.35">
      <c r="A159" s="46">
        <v>749649</v>
      </c>
      <c r="B159" s="39" t="s">
        <v>1137</v>
      </c>
      <c r="C159" s="39" t="s">
        <v>1138</v>
      </c>
      <c r="D159" s="39">
        <v>749548</v>
      </c>
      <c r="E159" s="39" t="s">
        <v>1069</v>
      </c>
      <c r="F159" s="39" t="s">
        <v>1133</v>
      </c>
      <c r="G159" s="39" t="s">
        <v>14</v>
      </c>
      <c r="H159" s="39" t="s">
        <v>14</v>
      </c>
      <c r="I159" s="39" t="s">
        <v>420</v>
      </c>
      <c r="J159" s="39" t="s">
        <v>444</v>
      </c>
      <c r="K159" s="65" t="s">
        <v>471</v>
      </c>
      <c r="L159" s="39" t="s">
        <v>1134</v>
      </c>
      <c r="M159" s="39" t="s">
        <v>416</v>
      </c>
      <c r="N159" s="39" t="s">
        <v>34</v>
      </c>
      <c r="O159" s="39" t="s">
        <v>44</v>
      </c>
      <c r="P159" s="39" t="s">
        <v>1135</v>
      </c>
      <c r="Q159" s="39" t="s">
        <v>1134</v>
      </c>
      <c r="R159" s="39" t="s">
        <v>416</v>
      </c>
      <c r="S159" s="39" t="s">
        <v>34</v>
      </c>
      <c r="T159" s="39" t="s">
        <v>44</v>
      </c>
      <c r="U159" s="39" t="s">
        <v>1135</v>
      </c>
      <c r="V159" s="39" t="s">
        <v>755</v>
      </c>
      <c r="W159" s="39" t="s">
        <v>1139</v>
      </c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</row>
    <row r="160" spans="1:42" x14ac:dyDescent="0.35">
      <c r="A160" s="46">
        <v>749655</v>
      </c>
      <c r="B160" s="39" t="s">
        <v>1140</v>
      </c>
      <c r="C160" s="39" t="s">
        <v>1141</v>
      </c>
      <c r="D160" s="39" t="s">
        <v>416</v>
      </c>
      <c r="E160" s="39" t="s">
        <v>416</v>
      </c>
      <c r="F160" s="39" t="s">
        <v>1142</v>
      </c>
      <c r="G160" s="39" t="s">
        <v>14</v>
      </c>
      <c r="H160" s="39" t="s">
        <v>14</v>
      </c>
      <c r="I160" s="39" t="s">
        <v>420</v>
      </c>
      <c r="J160" s="39" t="s">
        <v>421</v>
      </c>
      <c r="K160" s="65" t="s">
        <v>422</v>
      </c>
      <c r="L160" s="39" t="s">
        <v>1143</v>
      </c>
      <c r="M160" s="39" t="s">
        <v>416</v>
      </c>
      <c r="N160" s="39" t="s">
        <v>14</v>
      </c>
      <c r="O160" s="39" t="s">
        <v>44</v>
      </c>
      <c r="P160" s="39" t="s">
        <v>1144</v>
      </c>
      <c r="Q160" s="39" t="s">
        <v>1143</v>
      </c>
      <c r="R160" s="39" t="s">
        <v>416</v>
      </c>
      <c r="S160" s="39" t="s">
        <v>14</v>
      </c>
      <c r="T160" s="39" t="s">
        <v>44</v>
      </c>
      <c r="U160" s="39" t="s">
        <v>1144</v>
      </c>
      <c r="V160" s="39" t="s">
        <v>525</v>
      </c>
      <c r="W160" s="39" t="s">
        <v>1145</v>
      </c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</row>
    <row r="161" spans="1:42" x14ac:dyDescent="0.35">
      <c r="A161" s="47">
        <v>749672</v>
      </c>
      <c r="B161" s="39" t="s">
        <v>1146</v>
      </c>
      <c r="C161" s="39" t="s">
        <v>1146</v>
      </c>
      <c r="D161" s="39" t="s">
        <v>416</v>
      </c>
      <c r="E161" s="39" t="s">
        <v>416</v>
      </c>
      <c r="F161" s="39" t="s">
        <v>1147</v>
      </c>
      <c r="G161" s="39" t="s">
        <v>14</v>
      </c>
      <c r="H161" s="39" t="s">
        <v>14</v>
      </c>
      <c r="I161" s="39" t="s">
        <v>420</v>
      </c>
      <c r="J161" s="39" t="s">
        <v>444</v>
      </c>
      <c r="K161" s="65" t="s">
        <v>445</v>
      </c>
      <c r="L161" s="39" t="s">
        <v>1148</v>
      </c>
      <c r="M161" s="39" t="s">
        <v>416</v>
      </c>
      <c r="N161" s="39" t="s">
        <v>14</v>
      </c>
      <c r="O161" s="39" t="s">
        <v>44</v>
      </c>
      <c r="P161" s="39" t="s">
        <v>1149</v>
      </c>
      <c r="Q161" s="39" t="s">
        <v>1148</v>
      </c>
      <c r="R161" s="39" t="s">
        <v>416</v>
      </c>
      <c r="S161" s="39" t="s">
        <v>14</v>
      </c>
      <c r="T161" s="39" t="s">
        <v>44</v>
      </c>
      <c r="U161" s="39" t="s">
        <v>1149</v>
      </c>
      <c r="V161" s="39" t="s">
        <v>689</v>
      </c>
      <c r="W161" s="39" t="s">
        <v>1150</v>
      </c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</row>
    <row r="162" spans="1:42" x14ac:dyDescent="0.35">
      <c r="A162" s="40">
        <v>749673</v>
      </c>
      <c r="B162" s="39" t="s">
        <v>1146</v>
      </c>
      <c r="C162" s="39" t="s">
        <v>1146</v>
      </c>
      <c r="D162" s="39">
        <v>749672</v>
      </c>
      <c r="E162" s="39" t="s">
        <v>1146</v>
      </c>
      <c r="F162" s="39" t="s">
        <v>1147</v>
      </c>
      <c r="G162" s="39" t="s">
        <v>14</v>
      </c>
      <c r="H162" s="39" t="s">
        <v>14</v>
      </c>
      <c r="I162" s="39" t="s">
        <v>420</v>
      </c>
      <c r="J162" s="39" t="s">
        <v>444</v>
      </c>
      <c r="K162" s="65" t="s">
        <v>471</v>
      </c>
      <c r="L162" s="39" t="s">
        <v>1151</v>
      </c>
      <c r="M162" s="39" t="s">
        <v>416</v>
      </c>
      <c r="N162" s="39" t="s">
        <v>14</v>
      </c>
      <c r="O162" s="39" t="s">
        <v>44</v>
      </c>
      <c r="P162" s="39" t="s">
        <v>1152</v>
      </c>
      <c r="Q162" s="39" t="s">
        <v>1148</v>
      </c>
      <c r="R162" s="39" t="s">
        <v>416</v>
      </c>
      <c r="S162" s="39" t="s">
        <v>14</v>
      </c>
      <c r="T162" s="39" t="s">
        <v>44</v>
      </c>
      <c r="U162" s="39" t="s">
        <v>1149</v>
      </c>
      <c r="V162" s="39" t="s">
        <v>660</v>
      </c>
      <c r="W162" s="39" t="s">
        <v>1150</v>
      </c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</row>
    <row r="163" spans="1:42" x14ac:dyDescent="0.35">
      <c r="A163" s="40">
        <v>749674</v>
      </c>
      <c r="B163" s="39" t="s">
        <v>1146</v>
      </c>
      <c r="C163" s="39" t="s">
        <v>1146</v>
      </c>
      <c r="D163" s="39">
        <v>749672</v>
      </c>
      <c r="E163" s="39" t="s">
        <v>1146</v>
      </c>
      <c r="F163" s="39" t="s">
        <v>1147</v>
      </c>
      <c r="G163" s="39" t="s">
        <v>14</v>
      </c>
      <c r="H163" s="39" t="s">
        <v>14</v>
      </c>
      <c r="I163" s="39" t="s">
        <v>420</v>
      </c>
      <c r="J163" s="39" t="s">
        <v>444</v>
      </c>
      <c r="K163" s="65" t="s">
        <v>471</v>
      </c>
      <c r="L163" s="39" t="s">
        <v>1153</v>
      </c>
      <c r="M163" s="39" t="s">
        <v>416</v>
      </c>
      <c r="N163" s="39" t="s">
        <v>14</v>
      </c>
      <c r="O163" s="39" t="s">
        <v>44</v>
      </c>
      <c r="P163" s="39" t="s">
        <v>1154</v>
      </c>
      <c r="Q163" s="39" t="s">
        <v>1148</v>
      </c>
      <c r="R163" s="39" t="s">
        <v>416</v>
      </c>
      <c r="S163" s="39" t="s">
        <v>14</v>
      </c>
      <c r="T163" s="39" t="s">
        <v>44</v>
      </c>
      <c r="U163" s="39" t="s">
        <v>1149</v>
      </c>
      <c r="V163" s="39" t="s">
        <v>689</v>
      </c>
      <c r="W163" s="39" t="s">
        <v>1150</v>
      </c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</row>
    <row r="164" spans="1:42" x14ac:dyDescent="0.35">
      <c r="A164" s="40">
        <v>749691</v>
      </c>
      <c r="B164" s="39" t="s">
        <v>1155</v>
      </c>
      <c r="C164" s="39" t="s">
        <v>1155</v>
      </c>
      <c r="D164" s="39">
        <v>749655</v>
      </c>
      <c r="E164" s="39" t="s">
        <v>1140</v>
      </c>
      <c r="F164" s="39" t="s">
        <v>416</v>
      </c>
      <c r="G164" s="39" t="s">
        <v>14</v>
      </c>
      <c r="H164" s="39" t="s">
        <v>14</v>
      </c>
      <c r="I164" s="39" t="s">
        <v>420</v>
      </c>
      <c r="J164" s="39" t="s">
        <v>421</v>
      </c>
      <c r="K164" s="65" t="s">
        <v>454</v>
      </c>
      <c r="L164" s="39" t="s">
        <v>1156</v>
      </c>
      <c r="M164" s="39" t="s">
        <v>416</v>
      </c>
      <c r="N164" s="39" t="s">
        <v>14</v>
      </c>
      <c r="O164" s="39" t="s">
        <v>44</v>
      </c>
      <c r="P164" s="39" t="s">
        <v>1144</v>
      </c>
      <c r="Q164" s="39" t="s">
        <v>1156</v>
      </c>
      <c r="R164" s="39" t="s">
        <v>416</v>
      </c>
      <c r="S164" s="39" t="s">
        <v>14</v>
      </c>
      <c r="T164" s="39" t="s">
        <v>44</v>
      </c>
      <c r="U164" s="39" t="s">
        <v>1144</v>
      </c>
      <c r="V164" s="39" t="s">
        <v>525</v>
      </c>
      <c r="W164" s="39" t="s">
        <v>416</v>
      </c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</row>
    <row r="165" spans="1:42" x14ac:dyDescent="0.35">
      <c r="A165" s="40">
        <v>749701</v>
      </c>
      <c r="B165" s="39" t="s">
        <v>1157</v>
      </c>
      <c r="C165" s="39" t="s">
        <v>1157</v>
      </c>
      <c r="D165" s="39" t="s">
        <v>416</v>
      </c>
      <c r="E165" s="39" t="s">
        <v>416</v>
      </c>
      <c r="F165" s="39" t="s">
        <v>1158</v>
      </c>
      <c r="G165" s="39" t="s">
        <v>14</v>
      </c>
      <c r="H165" s="39" t="s">
        <v>14</v>
      </c>
      <c r="I165" s="39" t="s">
        <v>420</v>
      </c>
      <c r="J165" s="39" t="s">
        <v>444</v>
      </c>
      <c r="K165" s="65" t="s">
        <v>445</v>
      </c>
      <c r="L165" s="39" t="s">
        <v>1159</v>
      </c>
      <c r="M165" s="39" t="s">
        <v>416</v>
      </c>
      <c r="N165" s="39" t="s">
        <v>14</v>
      </c>
      <c r="O165" s="39" t="s">
        <v>44</v>
      </c>
      <c r="P165" s="39" t="s">
        <v>1160</v>
      </c>
      <c r="Q165" s="39" t="s">
        <v>1159</v>
      </c>
      <c r="R165" s="39" t="s">
        <v>416</v>
      </c>
      <c r="S165" s="39" t="s">
        <v>14</v>
      </c>
      <c r="T165" s="39" t="s">
        <v>44</v>
      </c>
      <c r="U165" s="39" t="s">
        <v>1160</v>
      </c>
      <c r="V165" s="39" t="s">
        <v>1161</v>
      </c>
      <c r="W165" s="39" t="s">
        <v>1162</v>
      </c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</row>
    <row r="166" spans="1:42" x14ac:dyDescent="0.35">
      <c r="A166" s="41">
        <v>749712</v>
      </c>
      <c r="B166" s="39" t="s">
        <v>1163</v>
      </c>
      <c r="C166" s="39" t="s">
        <v>1163</v>
      </c>
      <c r="D166" s="39" t="s">
        <v>416</v>
      </c>
      <c r="E166" s="39" t="s">
        <v>416</v>
      </c>
      <c r="F166" s="39" t="s">
        <v>1164</v>
      </c>
      <c r="G166" s="39" t="s">
        <v>14</v>
      </c>
      <c r="H166" s="39" t="s">
        <v>14</v>
      </c>
      <c r="I166" s="39" t="s">
        <v>420</v>
      </c>
      <c r="J166" s="39" t="s">
        <v>444</v>
      </c>
      <c r="K166" s="65" t="s">
        <v>445</v>
      </c>
      <c r="L166" s="39" t="s">
        <v>1165</v>
      </c>
      <c r="M166" s="39" t="s">
        <v>416</v>
      </c>
      <c r="N166" s="39" t="s">
        <v>342</v>
      </c>
      <c r="O166" s="39" t="s">
        <v>44</v>
      </c>
      <c r="P166" s="39" t="s">
        <v>1166</v>
      </c>
      <c r="Q166" s="39" t="s">
        <v>1165</v>
      </c>
      <c r="R166" s="39" t="s">
        <v>416</v>
      </c>
      <c r="S166" s="39" t="s">
        <v>342</v>
      </c>
      <c r="T166" s="39" t="s">
        <v>44</v>
      </c>
      <c r="U166" s="39" t="s">
        <v>1166</v>
      </c>
      <c r="V166" s="39" t="s">
        <v>660</v>
      </c>
      <c r="W166" s="39" t="s">
        <v>1167</v>
      </c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</row>
    <row r="167" spans="1:42" x14ac:dyDescent="0.35">
      <c r="A167" s="40">
        <v>749720</v>
      </c>
      <c r="B167" s="39" t="s">
        <v>1084</v>
      </c>
      <c r="C167" s="39" t="s">
        <v>1084</v>
      </c>
      <c r="D167" s="39" t="s">
        <v>416</v>
      </c>
      <c r="E167" s="39" t="s">
        <v>416</v>
      </c>
      <c r="F167" s="39" t="s">
        <v>1085</v>
      </c>
      <c r="G167" s="39" t="s">
        <v>14</v>
      </c>
      <c r="H167" s="39" t="s">
        <v>14</v>
      </c>
      <c r="I167" s="39" t="s">
        <v>420</v>
      </c>
      <c r="J167" s="39" t="s">
        <v>444</v>
      </c>
      <c r="K167" s="65" t="s">
        <v>445</v>
      </c>
      <c r="L167" s="39" t="s">
        <v>523</v>
      </c>
      <c r="M167" s="39" t="s">
        <v>416</v>
      </c>
      <c r="N167" s="39" t="s">
        <v>14</v>
      </c>
      <c r="O167" s="39" t="s">
        <v>44</v>
      </c>
      <c r="P167" s="39" t="s">
        <v>1086</v>
      </c>
      <c r="Q167" s="39" t="s">
        <v>523</v>
      </c>
      <c r="R167" s="39" t="s">
        <v>416</v>
      </c>
      <c r="S167" s="39" t="s">
        <v>14</v>
      </c>
      <c r="T167" s="39" t="s">
        <v>44</v>
      </c>
      <c r="U167" s="39" t="s">
        <v>1086</v>
      </c>
      <c r="V167" s="39" t="s">
        <v>525</v>
      </c>
      <c r="W167" s="39" t="s">
        <v>1168</v>
      </c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</row>
    <row r="168" spans="1:42" x14ac:dyDescent="0.35">
      <c r="A168" s="41">
        <v>749721</v>
      </c>
      <c r="B168" s="39" t="s">
        <v>1084</v>
      </c>
      <c r="C168" s="39" t="s">
        <v>1169</v>
      </c>
      <c r="D168" s="39">
        <v>749720</v>
      </c>
      <c r="E168" s="39" t="s">
        <v>1084</v>
      </c>
      <c r="F168" s="39" t="s">
        <v>416</v>
      </c>
      <c r="G168" s="39" t="s">
        <v>506</v>
      </c>
      <c r="H168" s="39" t="s">
        <v>506</v>
      </c>
      <c r="I168" s="39" t="s">
        <v>420</v>
      </c>
      <c r="J168" s="39" t="s">
        <v>444</v>
      </c>
      <c r="K168" s="65" t="s">
        <v>471</v>
      </c>
      <c r="L168" s="39" t="s">
        <v>518</v>
      </c>
      <c r="M168" s="39" t="s">
        <v>416</v>
      </c>
      <c r="N168" s="39" t="s">
        <v>182</v>
      </c>
      <c r="O168" s="39" t="s">
        <v>44</v>
      </c>
      <c r="P168" s="39" t="s">
        <v>519</v>
      </c>
      <c r="Q168" s="39" t="s">
        <v>518</v>
      </c>
      <c r="R168" s="39" t="s">
        <v>416</v>
      </c>
      <c r="S168" s="39" t="s">
        <v>182</v>
      </c>
      <c r="T168" s="39" t="s">
        <v>44</v>
      </c>
      <c r="U168" s="39" t="s">
        <v>519</v>
      </c>
      <c r="V168" s="39" t="s">
        <v>520</v>
      </c>
      <c r="W168" s="39" t="s">
        <v>416</v>
      </c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</row>
    <row r="169" spans="1:42" x14ac:dyDescent="0.35">
      <c r="A169" s="40">
        <v>749730</v>
      </c>
      <c r="B169" s="39" t="s">
        <v>1170</v>
      </c>
      <c r="C169" s="39" t="s">
        <v>1170</v>
      </c>
      <c r="D169" s="39" t="s">
        <v>416</v>
      </c>
      <c r="E169" s="39" t="s">
        <v>416</v>
      </c>
      <c r="F169" s="39" t="s">
        <v>1171</v>
      </c>
      <c r="G169" s="39" t="s">
        <v>14</v>
      </c>
      <c r="H169" s="39" t="s">
        <v>14</v>
      </c>
      <c r="I169" s="39" t="s">
        <v>420</v>
      </c>
      <c r="J169" s="39" t="s">
        <v>444</v>
      </c>
      <c r="K169" s="65" t="s">
        <v>445</v>
      </c>
      <c r="L169" s="39" t="s">
        <v>1172</v>
      </c>
      <c r="M169" s="39" t="s">
        <v>416</v>
      </c>
      <c r="N169" s="39" t="s">
        <v>342</v>
      </c>
      <c r="O169" s="39" t="s">
        <v>44</v>
      </c>
      <c r="P169" s="39" t="s">
        <v>1173</v>
      </c>
      <c r="Q169" s="39" t="s">
        <v>1172</v>
      </c>
      <c r="R169" s="39" t="s">
        <v>416</v>
      </c>
      <c r="S169" s="39" t="s">
        <v>342</v>
      </c>
      <c r="T169" s="39" t="s">
        <v>44</v>
      </c>
      <c r="U169" s="39" t="s">
        <v>1173</v>
      </c>
      <c r="V169" s="39" t="s">
        <v>660</v>
      </c>
      <c r="W169" s="39" t="s">
        <v>1174</v>
      </c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</row>
    <row r="170" spans="1:42" x14ac:dyDescent="0.35">
      <c r="A170" s="42">
        <v>749738</v>
      </c>
      <c r="B170" s="39" t="s">
        <v>953</v>
      </c>
      <c r="C170" s="39" t="s">
        <v>953</v>
      </c>
      <c r="D170" s="39" t="s">
        <v>416</v>
      </c>
      <c r="E170" s="39" t="s">
        <v>416</v>
      </c>
      <c r="F170" s="39" t="s">
        <v>954</v>
      </c>
      <c r="G170" s="39" t="s">
        <v>14</v>
      </c>
      <c r="H170" s="39" t="s">
        <v>14</v>
      </c>
      <c r="I170" s="39" t="s">
        <v>420</v>
      </c>
      <c r="J170" s="39" t="s">
        <v>444</v>
      </c>
      <c r="K170" s="65" t="s">
        <v>445</v>
      </c>
      <c r="L170" s="39" t="s">
        <v>1090</v>
      </c>
      <c r="M170" s="39" t="s">
        <v>416</v>
      </c>
      <c r="N170" s="39" t="s">
        <v>14</v>
      </c>
      <c r="O170" s="39" t="s">
        <v>44</v>
      </c>
      <c r="P170" s="39" t="s">
        <v>956</v>
      </c>
      <c r="Q170" s="39" t="s">
        <v>1090</v>
      </c>
      <c r="R170" s="39" t="s">
        <v>416</v>
      </c>
      <c r="S170" s="39" t="s">
        <v>14</v>
      </c>
      <c r="T170" s="39" t="s">
        <v>44</v>
      </c>
      <c r="U170" s="39" t="s">
        <v>956</v>
      </c>
      <c r="V170" s="39" t="s">
        <v>660</v>
      </c>
      <c r="W170" s="39" t="s">
        <v>1175</v>
      </c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</row>
    <row r="171" spans="1:42" x14ac:dyDescent="0.35">
      <c r="A171" s="40">
        <v>749747</v>
      </c>
      <c r="B171" s="39" t="s">
        <v>504</v>
      </c>
      <c r="C171" s="39" t="s">
        <v>1176</v>
      </c>
      <c r="D171" s="39" t="s">
        <v>416</v>
      </c>
      <c r="E171" s="39" t="s">
        <v>416</v>
      </c>
      <c r="F171" s="39" t="s">
        <v>680</v>
      </c>
      <c r="G171" s="39" t="s">
        <v>14</v>
      </c>
      <c r="H171" s="39" t="s">
        <v>14</v>
      </c>
      <c r="I171" s="39" t="s">
        <v>420</v>
      </c>
      <c r="J171" s="39" t="s">
        <v>444</v>
      </c>
      <c r="K171" s="65" t="s">
        <v>445</v>
      </c>
      <c r="L171" s="39" t="s">
        <v>1066</v>
      </c>
      <c r="M171" s="39" t="s">
        <v>416</v>
      </c>
      <c r="N171" s="39" t="s">
        <v>14</v>
      </c>
      <c r="O171" s="39" t="s">
        <v>44</v>
      </c>
      <c r="P171" s="39" t="s">
        <v>1067</v>
      </c>
      <c r="Q171" s="39" t="s">
        <v>1066</v>
      </c>
      <c r="R171" s="39" t="s">
        <v>416</v>
      </c>
      <c r="S171" s="39" t="s">
        <v>14</v>
      </c>
      <c r="T171" s="39" t="s">
        <v>44</v>
      </c>
      <c r="U171" s="39" t="s">
        <v>1067</v>
      </c>
      <c r="V171" s="39" t="s">
        <v>660</v>
      </c>
      <c r="W171" s="39" t="s">
        <v>1177</v>
      </c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</row>
    <row r="172" spans="1:42" x14ac:dyDescent="0.35">
      <c r="A172" s="40">
        <v>749751</v>
      </c>
      <c r="B172" s="39" t="s">
        <v>1178</v>
      </c>
      <c r="C172" s="39" t="s">
        <v>1178</v>
      </c>
      <c r="D172" s="39" t="s">
        <v>416</v>
      </c>
      <c r="E172" s="39" t="s">
        <v>416</v>
      </c>
      <c r="F172" s="39" t="s">
        <v>1179</v>
      </c>
      <c r="G172" s="39" t="s">
        <v>14</v>
      </c>
      <c r="H172" s="39" t="s">
        <v>14</v>
      </c>
      <c r="I172" s="39" t="s">
        <v>420</v>
      </c>
      <c r="J172" s="39" t="s">
        <v>444</v>
      </c>
      <c r="K172" s="65" t="s">
        <v>445</v>
      </c>
      <c r="L172" s="39" t="s">
        <v>1180</v>
      </c>
      <c r="M172" s="39" t="s">
        <v>416</v>
      </c>
      <c r="N172" s="39" t="s">
        <v>14</v>
      </c>
      <c r="O172" s="39" t="s">
        <v>44</v>
      </c>
      <c r="P172" s="39" t="s">
        <v>1181</v>
      </c>
      <c r="Q172" s="39" t="s">
        <v>1180</v>
      </c>
      <c r="R172" s="39" t="s">
        <v>416</v>
      </c>
      <c r="S172" s="39" t="s">
        <v>14</v>
      </c>
      <c r="T172" s="39" t="s">
        <v>44</v>
      </c>
      <c r="U172" s="39" t="s">
        <v>1181</v>
      </c>
      <c r="V172" s="39" t="s">
        <v>660</v>
      </c>
      <c r="W172" s="39" t="s">
        <v>416</v>
      </c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</row>
    <row r="173" spans="1:42" x14ac:dyDescent="0.35">
      <c r="A173" s="40">
        <v>749756</v>
      </c>
      <c r="B173" s="39" t="s">
        <v>1182</v>
      </c>
      <c r="C173" s="39" t="s">
        <v>1183</v>
      </c>
      <c r="D173" s="39">
        <v>749758</v>
      </c>
      <c r="E173" s="39" t="s">
        <v>1182</v>
      </c>
      <c r="F173" s="39" t="s">
        <v>1184</v>
      </c>
      <c r="G173" s="39" t="s">
        <v>14</v>
      </c>
      <c r="H173" s="39" t="s">
        <v>14</v>
      </c>
      <c r="I173" s="39" t="s">
        <v>420</v>
      </c>
      <c r="J173" s="39" t="s">
        <v>444</v>
      </c>
      <c r="K173" s="65" t="s">
        <v>471</v>
      </c>
      <c r="L173" s="39" t="s">
        <v>1185</v>
      </c>
      <c r="M173" s="39" t="s">
        <v>416</v>
      </c>
      <c r="N173" s="39" t="s">
        <v>14</v>
      </c>
      <c r="O173" s="39" t="s">
        <v>44</v>
      </c>
      <c r="P173" s="39" t="s">
        <v>1186</v>
      </c>
      <c r="Q173" s="39" t="s">
        <v>1187</v>
      </c>
      <c r="R173" s="39" t="s">
        <v>416</v>
      </c>
      <c r="S173" s="39" t="s">
        <v>14</v>
      </c>
      <c r="T173" s="39" t="s">
        <v>44</v>
      </c>
      <c r="U173" s="39" t="s">
        <v>1188</v>
      </c>
      <c r="V173" s="39" t="s">
        <v>773</v>
      </c>
      <c r="W173" s="39" t="s">
        <v>1189</v>
      </c>
      <c r="X173" s="39"/>
      <c r="Y173" s="39" t="s">
        <v>906</v>
      </c>
      <c r="Z173" s="39" t="s">
        <v>500</v>
      </c>
      <c r="AA173" s="39" t="s">
        <v>1185</v>
      </c>
      <c r="AB173" s="39" t="s">
        <v>416</v>
      </c>
      <c r="AC173" s="39" t="s">
        <v>14</v>
      </c>
      <c r="AD173" s="39" t="s">
        <v>44</v>
      </c>
      <c r="AE173" s="39" t="s">
        <v>1186</v>
      </c>
      <c r="AF173" s="39" t="s">
        <v>1187</v>
      </c>
      <c r="AG173" s="39" t="s">
        <v>416</v>
      </c>
      <c r="AH173" s="39" t="s">
        <v>14</v>
      </c>
      <c r="AI173" s="16" t="s">
        <v>44</v>
      </c>
      <c r="AJ173" s="16" t="s">
        <v>1188</v>
      </c>
      <c r="AK173" s="16" t="s">
        <v>1189</v>
      </c>
      <c r="AL173" s="16" t="s">
        <v>773</v>
      </c>
      <c r="AM173" s="16" t="s">
        <v>501</v>
      </c>
      <c r="AN173" s="16" t="s">
        <v>536</v>
      </c>
      <c r="AO173" s="16" t="s">
        <v>537</v>
      </c>
      <c r="AP173" s="16" t="s">
        <v>906</v>
      </c>
    </row>
    <row r="174" spans="1:42" x14ac:dyDescent="0.35">
      <c r="A174" s="40">
        <v>749757</v>
      </c>
      <c r="B174" s="39" t="s">
        <v>1182</v>
      </c>
      <c r="C174" s="39" t="s">
        <v>1190</v>
      </c>
      <c r="D174" s="39">
        <v>749758</v>
      </c>
      <c r="E174" s="39" t="s">
        <v>1182</v>
      </c>
      <c r="F174" s="39" t="s">
        <v>1184</v>
      </c>
      <c r="G174" s="39" t="s">
        <v>14</v>
      </c>
      <c r="H174" s="39" t="s">
        <v>14</v>
      </c>
      <c r="I174" s="39" t="s">
        <v>420</v>
      </c>
      <c r="J174" s="39" t="s">
        <v>444</v>
      </c>
      <c r="K174" s="65" t="s">
        <v>471</v>
      </c>
      <c r="L174" s="39" t="s">
        <v>1185</v>
      </c>
      <c r="M174" s="39" t="s">
        <v>416</v>
      </c>
      <c r="N174" s="39" t="s">
        <v>14</v>
      </c>
      <c r="O174" s="39" t="s">
        <v>44</v>
      </c>
      <c r="P174" s="39" t="s">
        <v>1186</v>
      </c>
      <c r="Q174" s="39" t="s">
        <v>1191</v>
      </c>
      <c r="R174" s="39" t="s">
        <v>416</v>
      </c>
      <c r="S174" s="39" t="s">
        <v>14</v>
      </c>
      <c r="T174" s="39" t="s">
        <v>44</v>
      </c>
      <c r="U174" s="39" t="s">
        <v>1188</v>
      </c>
      <c r="V174" s="39" t="s">
        <v>773</v>
      </c>
      <c r="W174" s="39" t="s">
        <v>1189</v>
      </c>
      <c r="X174" s="39"/>
      <c r="Y174" s="39" t="s">
        <v>906</v>
      </c>
      <c r="Z174" s="39" t="s">
        <v>500</v>
      </c>
      <c r="AA174" s="39" t="s">
        <v>1185</v>
      </c>
      <c r="AB174" s="39" t="s">
        <v>416</v>
      </c>
      <c r="AC174" s="39" t="s">
        <v>14</v>
      </c>
      <c r="AD174" s="39" t="s">
        <v>44</v>
      </c>
      <c r="AE174" s="39" t="s">
        <v>1186</v>
      </c>
      <c r="AF174" s="39" t="s">
        <v>1191</v>
      </c>
      <c r="AG174" s="39" t="s">
        <v>416</v>
      </c>
      <c r="AH174" s="39" t="s">
        <v>14</v>
      </c>
      <c r="AI174" s="16" t="s">
        <v>44</v>
      </c>
      <c r="AJ174" s="16" t="s">
        <v>1188</v>
      </c>
      <c r="AK174" s="16" t="s">
        <v>1189</v>
      </c>
      <c r="AL174" s="16" t="s">
        <v>773</v>
      </c>
      <c r="AM174" s="16" t="s">
        <v>501</v>
      </c>
      <c r="AN174" s="16" t="s">
        <v>536</v>
      </c>
      <c r="AO174" s="16" t="s">
        <v>537</v>
      </c>
      <c r="AP174" s="16" t="s">
        <v>906</v>
      </c>
    </row>
    <row r="175" spans="1:42" x14ac:dyDescent="0.35">
      <c r="A175" s="40">
        <v>749758</v>
      </c>
      <c r="B175" s="39" t="s">
        <v>1182</v>
      </c>
      <c r="C175" s="39" t="s">
        <v>1182</v>
      </c>
      <c r="D175" s="39" t="s">
        <v>416</v>
      </c>
      <c r="E175" s="39" t="s">
        <v>416</v>
      </c>
      <c r="F175" s="39" t="s">
        <v>1184</v>
      </c>
      <c r="G175" s="39" t="s">
        <v>14</v>
      </c>
      <c r="H175" s="39" t="s">
        <v>14</v>
      </c>
      <c r="I175" s="39" t="s">
        <v>420</v>
      </c>
      <c r="J175" s="39" t="s">
        <v>444</v>
      </c>
      <c r="K175" s="65" t="s">
        <v>445</v>
      </c>
      <c r="L175" s="39" t="s">
        <v>1191</v>
      </c>
      <c r="M175" s="39" t="s">
        <v>416</v>
      </c>
      <c r="N175" s="39" t="s">
        <v>14</v>
      </c>
      <c r="O175" s="39" t="s">
        <v>44</v>
      </c>
      <c r="P175" s="39" t="s">
        <v>1188</v>
      </c>
      <c r="Q175" s="39" t="s">
        <v>1191</v>
      </c>
      <c r="R175" s="39" t="s">
        <v>416</v>
      </c>
      <c r="S175" s="39" t="s">
        <v>14</v>
      </c>
      <c r="T175" s="39" t="s">
        <v>44</v>
      </c>
      <c r="U175" s="39" t="s">
        <v>1188</v>
      </c>
      <c r="V175" s="39" t="s">
        <v>660</v>
      </c>
      <c r="W175" s="39" t="s">
        <v>1192</v>
      </c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</row>
    <row r="176" spans="1:42" x14ac:dyDescent="0.35">
      <c r="A176" s="42">
        <v>749759</v>
      </c>
      <c r="B176" s="39" t="s">
        <v>1182</v>
      </c>
      <c r="C176" s="39" t="s">
        <v>1190</v>
      </c>
      <c r="D176" s="39">
        <v>749758</v>
      </c>
      <c r="E176" s="39" t="s">
        <v>1182</v>
      </c>
      <c r="F176" s="39" t="s">
        <v>1184</v>
      </c>
      <c r="G176" s="39" t="s">
        <v>14</v>
      </c>
      <c r="H176" s="39" t="s">
        <v>14</v>
      </c>
      <c r="I176" s="39" t="s">
        <v>420</v>
      </c>
      <c r="J176" s="39" t="s">
        <v>444</v>
      </c>
      <c r="K176" s="65" t="s">
        <v>471</v>
      </c>
      <c r="L176" s="39" t="s">
        <v>1187</v>
      </c>
      <c r="M176" s="39" t="s">
        <v>416</v>
      </c>
      <c r="N176" s="39" t="s">
        <v>14</v>
      </c>
      <c r="O176" s="39" t="s">
        <v>44</v>
      </c>
      <c r="P176" s="39" t="s">
        <v>1188</v>
      </c>
      <c r="Q176" s="39" t="s">
        <v>1187</v>
      </c>
      <c r="R176" s="39" t="s">
        <v>416</v>
      </c>
      <c r="S176" s="39" t="s">
        <v>14</v>
      </c>
      <c r="T176" s="39" t="s">
        <v>44</v>
      </c>
      <c r="U176" s="39" t="s">
        <v>1188</v>
      </c>
      <c r="V176" s="39" t="s">
        <v>660</v>
      </c>
      <c r="W176" s="39" t="s">
        <v>1192</v>
      </c>
      <c r="X176" s="39"/>
      <c r="Y176" s="39" t="s">
        <v>906</v>
      </c>
      <c r="Z176" s="39" t="s">
        <v>500</v>
      </c>
      <c r="AA176" s="39" t="s">
        <v>1187</v>
      </c>
      <c r="AB176" s="39" t="s">
        <v>416</v>
      </c>
      <c r="AC176" s="39" t="s">
        <v>14</v>
      </c>
      <c r="AD176" s="39" t="s">
        <v>44</v>
      </c>
      <c r="AE176" s="39" t="s">
        <v>1188</v>
      </c>
      <c r="AF176" s="39" t="s">
        <v>1187</v>
      </c>
      <c r="AG176" s="39" t="s">
        <v>416</v>
      </c>
      <c r="AH176" s="39" t="s">
        <v>14</v>
      </c>
      <c r="AI176" s="16" t="s">
        <v>44</v>
      </c>
      <c r="AJ176" s="16" t="s">
        <v>1188</v>
      </c>
      <c r="AK176" s="16" t="s">
        <v>1192</v>
      </c>
      <c r="AL176" s="16" t="s">
        <v>660</v>
      </c>
      <c r="AM176" s="16" t="s">
        <v>501</v>
      </c>
      <c r="AN176" s="16" t="s">
        <v>536</v>
      </c>
      <c r="AO176" s="16" t="s">
        <v>537</v>
      </c>
      <c r="AP176" s="16" t="s">
        <v>906</v>
      </c>
    </row>
    <row r="177" spans="1:42" x14ac:dyDescent="0.35">
      <c r="A177" s="43">
        <v>749795</v>
      </c>
      <c r="B177" s="39" t="s">
        <v>1193</v>
      </c>
      <c r="C177" s="39" t="s">
        <v>1194</v>
      </c>
      <c r="D177" s="39" t="s">
        <v>416</v>
      </c>
      <c r="E177" s="39" t="s">
        <v>416</v>
      </c>
      <c r="F177" s="39" t="s">
        <v>1195</v>
      </c>
      <c r="G177" s="39" t="s">
        <v>14</v>
      </c>
      <c r="H177" s="39" t="s">
        <v>14</v>
      </c>
      <c r="I177" s="39" t="s">
        <v>420</v>
      </c>
      <c r="J177" s="39" t="s">
        <v>444</v>
      </c>
      <c r="K177" s="65" t="s">
        <v>445</v>
      </c>
      <c r="L177" s="39" t="s">
        <v>994</v>
      </c>
      <c r="M177" s="39" t="s">
        <v>416</v>
      </c>
      <c r="N177" s="39" t="s">
        <v>14</v>
      </c>
      <c r="O177" s="39" t="s">
        <v>44</v>
      </c>
      <c r="P177" s="39" t="s">
        <v>995</v>
      </c>
      <c r="Q177" s="39" t="s">
        <v>994</v>
      </c>
      <c r="R177" s="39" t="s">
        <v>416</v>
      </c>
      <c r="S177" s="39" t="s">
        <v>14</v>
      </c>
      <c r="T177" s="39" t="s">
        <v>44</v>
      </c>
      <c r="U177" s="39" t="s">
        <v>995</v>
      </c>
      <c r="V177" s="39" t="s">
        <v>525</v>
      </c>
      <c r="W177" s="39" t="s">
        <v>1196</v>
      </c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</row>
    <row r="178" spans="1:42" x14ac:dyDescent="0.35">
      <c r="A178" s="40">
        <v>749796</v>
      </c>
      <c r="B178" s="39" t="s">
        <v>1197</v>
      </c>
      <c r="C178" s="39" t="s">
        <v>1198</v>
      </c>
      <c r="D178" s="39">
        <v>749795</v>
      </c>
      <c r="E178" s="39" t="s">
        <v>1193</v>
      </c>
      <c r="F178" s="39" t="s">
        <v>1199</v>
      </c>
      <c r="G178" s="39" t="s">
        <v>14</v>
      </c>
      <c r="H178" s="39" t="s">
        <v>14</v>
      </c>
      <c r="I178" s="39" t="s">
        <v>420</v>
      </c>
      <c r="J178" s="39" t="s">
        <v>444</v>
      </c>
      <c r="K178" s="65" t="s">
        <v>471</v>
      </c>
      <c r="L178" s="39" t="s">
        <v>1200</v>
      </c>
      <c r="M178" s="39" t="s">
        <v>1201</v>
      </c>
      <c r="N178" s="39" t="s">
        <v>14</v>
      </c>
      <c r="O178" s="39" t="s">
        <v>44</v>
      </c>
      <c r="P178" s="39" t="s">
        <v>1202</v>
      </c>
      <c r="Q178" s="39" t="s">
        <v>1203</v>
      </c>
      <c r="R178" s="39" t="s">
        <v>416</v>
      </c>
      <c r="S178" s="39" t="s">
        <v>14</v>
      </c>
      <c r="T178" s="39" t="s">
        <v>44</v>
      </c>
      <c r="U178" s="39" t="s">
        <v>995</v>
      </c>
      <c r="V178" s="39" t="s">
        <v>525</v>
      </c>
      <c r="W178" s="39" t="s">
        <v>794</v>
      </c>
      <c r="X178" s="39"/>
      <c r="Y178" s="39" t="s">
        <v>644</v>
      </c>
      <c r="Z178" s="39" t="s">
        <v>500</v>
      </c>
      <c r="AA178" s="39" t="s">
        <v>1200</v>
      </c>
      <c r="AB178" s="39" t="s">
        <v>1201</v>
      </c>
      <c r="AC178" s="39" t="s">
        <v>14</v>
      </c>
      <c r="AD178" s="39" t="s">
        <v>44</v>
      </c>
      <c r="AE178" s="39" t="s">
        <v>1202</v>
      </c>
      <c r="AF178" s="39" t="s">
        <v>1203</v>
      </c>
      <c r="AG178" s="39" t="s">
        <v>416</v>
      </c>
      <c r="AH178" s="39" t="s">
        <v>14</v>
      </c>
      <c r="AI178" s="16" t="s">
        <v>44</v>
      </c>
      <c r="AJ178" s="16" t="s">
        <v>995</v>
      </c>
      <c r="AK178" s="16" t="s">
        <v>794</v>
      </c>
      <c r="AL178" s="16" t="s">
        <v>525</v>
      </c>
      <c r="AM178" s="16" t="s">
        <v>501</v>
      </c>
      <c r="AN178" s="16" t="s">
        <v>513</v>
      </c>
      <c r="AO178" s="16" t="s">
        <v>514</v>
      </c>
      <c r="AP178" s="16" t="s">
        <v>644</v>
      </c>
    </row>
    <row r="179" spans="1:42" x14ac:dyDescent="0.35">
      <c r="A179" s="41">
        <v>749841</v>
      </c>
      <c r="B179" s="39" t="s">
        <v>864</v>
      </c>
      <c r="C179" s="39" t="s">
        <v>864</v>
      </c>
      <c r="D179" s="39" t="s">
        <v>416</v>
      </c>
      <c r="E179" s="39" t="s">
        <v>416</v>
      </c>
      <c r="F179" s="39" t="s">
        <v>1204</v>
      </c>
      <c r="G179" s="39" t="s">
        <v>14</v>
      </c>
      <c r="H179" s="39" t="s">
        <v>14</v>
      </c>
      <c r="I179" s="39" t="s">
        <v>420</v>
      </c>
      <c r="J179" s="39" t="s">
        <v>444</v>
      </c>
      <c r="K179" s="65" t="s">
        <v>445</v>
      </c>
      <c r="L179" s="39" t="s">
        <v>866</v>
      </c>
      <c r="M179" s="39" t="s">
        <v>416</v>
      </c>
      <c r="N179" s="39" t="s">
        <v>14</v>
      </c>
      <c r="O179" s="39" t="s">
        <v>44</v>
      </c>
      <c r="P179" s="39" t="s">
        <v>867</v>
      </c>
      <c r="Q179" s="39" t="s">
        <v>866</v>
      </c>
      <c r="R179" s="39" t="s">
        <v>416</v>
      </c>
      <c r="S179" s="39" t="s">
        <v>14</v>
      </c>
      <c r="T179" s="39" t="s">
        <v>44</v>
      </c>
      <c r="U179" s="39" t="s">
        <v>867</v>
      </c>
      <c r="V179" s="39" t="s">
        <v>525</v>
      </c>
      <c r="W179" s="39" t="s">
        <v>1205</v>
      </c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</row>
    <row r="180" spans="1:42" x14ac:dyDescent="0.35">
      <c r="A180" s="40">
        <v>749937</v>
      </c>
      <c r="B180" s="39" t="s">
        <v>1092</v>
      </c>
      <c r="C180" s="39" t="s">
        <v>1092</v>
      </c>
      <c r="D180" s="39" t="s">
        <v>416</v>
      </c>
      <c r="E180" s="39" t="s">
        <v>416</v>
      </c>
      <c r="F180" s="39" t="s">
        <v>1206</v>
      </c>
      <c r="G180" s="39" t="s">
        <v>14</v>
      </c>
      <c r="H180" s="39" t="s">
        <v>14</v>
      </c>
      <c r="I180" s="39" t="s">
        <v>420</v>
      </c>
      <c r="J180" s="39" t="s">
        <v>444</v>
      </c>
      <c r="K180" s="65" t="s">
        <v>445</v>
      </c>
      <c r="L180" s="39" t="s">
        <v>1095</v>
      </c>
      <c r="M180" s="39" t="s">
        <v>416</v>
      </c>
      <c r="N180" s="39" t="s">
        <v>14</v>
      </c>
      <c r="O180" s="39" t="s">
        <v>44</v>
      </c>
      <c r="P180" s="39" t="s">
        <v>1096</v>
      </c>
      <c r="Q180" s="39" t="s">
        <v>1207</v>
      </c>
      <c r="R180" s="39" t="s">
        <v>416</v>
      </c>
      <c r="S180" s="39" t="s">
        <v>14</v>
      </c>
      <c r="T180" s="39" t="s">
        <v>44</v>
      </c>
      <c r="U180" s="39" t="s">
        <v>1096</v>
      </c>
      <c r="V180" s="39" t="s">
        <v>813</v>
      </c>
      <c r="W180" s="39" t="s">
        <v>1208</v>
      </c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</row>
    <row r="181" spans="1:42" x14ac:dyDescent="0.35">
      <c r="A181" s="40">
        <v>749990</v>
      </c>
      <c r="B181" s="39" t="s">
        <v>1209</v>
      </c>
      <c r="C181" s="39" t="s">
        <v>1210</v>
      </c>
      <c r="D181" s="39">
        <v>749937</v>
      </c>
      <c r="E181" s="39" t="s">
        <v>1092</v>
      </c>
      <c r="F181" s="39" t="s">
        <v>1211</v>
      </c>
      <c r="G181" s="39" t="s">
        <v>416</v>
      </c>
      <c r="H181" s="39" t="s">
        <v>14</v>
      </c>
      <c r="I181" s="39" t="s">
        <v>420</v>
      </c>
      <c r="J181" s="39" t="s">
        <v>444</v>
      </c>
      <c r="K181" s="65" t="s">
        <v>454</v>
      </c>
      <c r="L181" s="39" t="s">
        <v>1212</v>
      </c>
      <c r="M181" s="39" t="s">
        <v>416</v>
      </c>
      <c r="N181" s="39" t="s">
        <v>14</v>
      </c>
      <c r="O181" s="39" t="s">
        <v>44</v>
      </c>
      <c r="P181" s="39" t="s">
        <v>1096</v>
      </c>
      <c r="Q181" s="39" t="s">
        <v>1212</v>
      </c>
      <c r="R181" s="39" t="s">
        <v>416</v>
      </c>
      <c r="S181" s="39" t="s">
        <v>14</v>
      </c>
      <c r="T181" s="39" t="s">
        <v>44</v>
      </c>
      <c r="U181" s="39" t="s">
        <v>1096</v>
      </c>
      <c r="V181" s="39" t="s">
        <v>416</v>
      </c>
      <c r="W181" s="39" t="s">
        <v>1213</v>
      </c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</row>
    <row r="182" spans="1:42" x14ac:dyDescent="0.35">
      <c r="A182" s="40">
        <v>749995</v>
      </c>
      <c r="B182" s="39" t="s">
        <v>1214</v>
      </c>
      <c r="C182" s="39" t="s">
        <v>1214</v>
      </c>
      <c r="D182" s="39" t="s">
        <v>416</v>
      </c>
      <c r="E182" s="39" t="s">
        <v>416</v>
      </c>
      <c r="F182" s="39" t="s">
        <v>1215</v>
      </c>
      <c r="G182" s="39" t="s">
        <v>14</v>
      </c>
      <c r="H182" s="39" t="s">
        <v>14</v>
      </c>
      <c r="I182" s="39" t="s">
        <v>420</v>
      </c>
      <c r="J182" s="39" t="s">
        <v>444</v>
      </c>
      <c r="K182" s="65" t="s">
        <v>445</v>
      </c>
      <c r="L182" s="39" t="s">
        <v>1216</v>
      </c>
      <c r="M182" s="39" t="s">
        <v>416</v>
      </c>
      <c r="N182" s="39" t="s">
        <v>14</v>
      </c>
      <c r="O182" s="39" t="s">
        <v>44</v>
      </c>
      <c r="P182" s="39" t="s">
        <v>1217</v>
      </c>
      <c r="Q182" s="39" t="s">
        <v>1216</v>
      </c>
      <c r="R182" s="39" t="s">
        <v>416</v>
      </c>
      <c r="S182" s="39" t="s">
        <v>14</v>
      </c>
      <c r="T182" s="39" t="s">
        <v>44</v>
      </c>
      <c r="U182" s="39" t="s">
        <v>1217</v>
      </c>
      <c r="V182" s="39" t="s">
        <v>525</v>
      </c>
      <c r="W182" s="39" t="s">
        <v>1218</v>
      </c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</row>
    <row r="183" spans="1:42" x14ac:dyDescent="0.35">
      <c r="F183" s="39"/>
      <c r="G183" s="39"/>
      <c r="H183" s="39"/>
      <c r="I183" s="39"/>
      <c r="J183" s="39"/>
      <c r="K183" s="65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9B45A-DD8C-4D55-A289-8446777882E0}">
  <dimension ref="B1:H189"/>
  <sheetViews>
    <sheetView workbookViewId="0">
      <pane xSplit="1" ySplit="3" topLeftCell="E41" activePane="bottomRight" state="frozen"/>
      <selection activeCell="B1" sqref="B1"/>
      <selection pane="topRight" activeCell="B1" sqref="B1"/>
      <selection pane="bottomLeft" activeCell="B1" sqref="B1"/>
      <selection pane="bottomRight" activeCell="F189" sqref="F189"/>
    </sheetView>
  </sheetViews>
  <sheetFormatPr baseColWidth="10" defaultRowHeight="14.5" x14ac:dyDescent="0.35"/>
  <cols>
    <col min="1" max="1" width="3.81640625" style="16" customWidth="1"/>
    <col min="2" max="2" width="7" style="16" bestFit="1" customWidth="1"/>
    <col min="3" max="3" width="66.81640625" style="16" bestFit="1" customWidth="1"/>
    <col min="4" max="4" width="10.90625" style="25"/>
    <col min="5" max="6" width="12.7265625" style="25" bestFit="1" customWidth="1"/>
    <col min="7" max="16384" width="10.90625" style="16"/>
  </cols>
  <sheetData>
    <row r="1" spans="2:7" x14ac:dyDescent="0.35">
      <c r="B1" s="16" t="s">
        <v>1240</v>
      </c>
    </row>
    <row r="3" spans="2:7" ht="52" x14ac:dyDescent="0.35">
      <c r="B3" s="26" t="s">
        <v>1241</v>
      </c>
      <c r="C3" s="26" t="s">
        <v>1242</v>
      </c>
      <c r="D3" s="27" t="s">
        <v>1243</v>
      </c>
      <c r="E3" s="28" t="s">
        <v>1244</v>
      </c>
      <c r="F3" s="29" t="s">
        <v>1245</v>
      </c>
    </row>
    <row r="4" spans="2:7" x14ac:dyDescent="0.35">
      <c r="B4" s="16" t="s">
        <v>1246</v>
      </c>
      <c r="C4" s="16" t="s">
        <v>415</v>
      </c>
      <c r="D4" s="30">
        <v>21</v>
      </c>
      <c r="E4" s="25" t="s">
        <v>1247</v>
      </c>
      <c r="F4" s="31">
        <v>19</v>
      </c>
      <c r="G4" s="48" t="e">
        <f t="shared" ref="G4:G67" si="0">E4-F4</f>
        <v>#VALUE!</v>
      </c>
    </row>
    <row r="5" spans="2:7" x14ac:dyDescent="0.35">
      <c r="B5" s="16" t="s">
        <v>1248</v>
      </c>
      <c r="C5" s="16" t="s">
        <v>426</v>
      </c>
      <c r="D5" s="30">
        <v>29</v>
      </c>
      <c r="E5" s="30">
        <v>4</v>
      </c>
      <c r="F5" s="31">
        <v>8</v>
      </c>
      <c r="G5" s="48">
        <f t="shared" si="0"/>
        <v>-4</v>
      </c>
    </row>
    <row r="6" spans="2:7" x14ac:dyDescent="0.35">
      <c r="B6" s="16" t="s">
        <v>1249</v>
      </c>
      <c r="C6" s="16" t="s">
        <v>434</v>
      </c>
      <c r="D6" s="30">
        <v>283</v>
      </c>
      <c r="E6" s="30">
        <v>337</v>
      </c>
      <c r="F6" s="31">
        <v>317</v>
      </c>
      <c r="G6" s="48">
        <f t="shared" si="0"/>
        <v>20</v>
      </c>
    </row>
    <row r="7" spans="2:7" x14ac:dyDescent="0.35">
      <c r="B7" s="16" t="s">
        <v>1250</v>
      </c>
      <c r="C7" s="16" t="s">
        <v>440</v>
      </c>
      <c r="D7" s="30">
        <v>249</v>
      </c>
      <c r="E7" s="30">
        <v>1056</v>
      </c>
      <c r="F7" s="31">
        <v>1055</v>
      </c>
      <c r="G7" s="48">
        <f t="shared" si="0"/>
        <v>1</v>
      </c>
    </row>
    <row r="8" spans="2:7" x14ac:dyDescent="0.35">
      <c r="B8" s="16" t="s">
        <v>1251</v>
      </c>
      <c r="C8" s="16" t="s">
        <v>457</v>
      </c>
      <c r="D8" s="30">
        <v>132</v>
      </c>
      <c r="E8" s="30">
        <v>715</v>
      </c>
      <c r="F8" s="31">
        <v>406</v>
      </c>
      <c r="G8" s="48">
        <f t="shared" si="0"/>
        <v>309</v>
      </c>
    </row>
    <row r="9" spans="2:7" x14ac:dyDescent="0.35">
      <c r="B9" s="16" t="s">
        <v>1252</v>
      </c>
      <c r="C9" s="16" t="s">
        <v>465</v>
      </c>
      <c r="D9" s="30">
        <v>255</v>
      </c>
      <c r="E9" s="30">
        <v>1085</v>
      </c>
      <c r="F9" s="31">
        <v>1108</v>
      </c>
      <c r="G9" s="48">
        <f t="shared" si="0"/>
        <v>-23</v>
      </c>
    </row>
    <row r="10" spans="2:7" x14ac:dyDescent="0.35">
      <c r="B10" s="16" t="s">
        <v>1253</v>
      </c>
      <c r="C10" s="16" t="s">
        <v>476</v>
      </c>
      <c r="D10" s="30">
        <v>29</v>
      </c>
      <c r="E10" s="30">
        <v>11</v>
      </c>
      <c r="F10" s="31">
        <v>5</v>
      </c>
      <c r="G10" s="48">
        <f t="shared" si="0"/>
        <v>6</v>
      </c>
    </row>
    <row r="11" spans="2:7" x14ac:dyDescent="0.35">
      <c r="B11" s="32" t="s">
        <v>1254</v>
      </c>
      <c r="C11" s="16" t="s">
        <v>483</v>
      </c>
      <c r="D11" s="30">
        <v>115</v>
      </c>
      <c r="E11" s="30">
        <v>391</v>
      </c>
      <c r="F11" s="31">
        <v>523</v>
      </c>
      <c r="G11" s="48">
        <f t="shared" si="0"/>
        <v>-132</v>
      </c>
    </row>
    <row r="12" spans="2:7" x14ac:dyDescent="0.35">
      <c r="B12" s="16" t="s">
        <v>1255</v>
      </c>
      <c r="C12" s="16" t="s">
        <v>491</v>
      </c>
      <c r="D12" s="30">
        <v>27</v>
      </c>
      <c r="E12" s="30">
        <v>249</v>
      </c>
      <c r="F12" s="31">
        <f>154+47</f>
        <v>201</v>
      </c>
      <c r="G12" s="48">
        <f t="shared" si="0"/>
        <v>48</v>
      </c>
    </row>
    <row r="13" spans="2:7" x14ac:dyDescent="0.35">
      <c r="B13" s="16" t="s">
        <v>1256</v>
      </c>
      <c r="C13" s="16" t="s">
        <v>503</v>
      </c>
      <c r="D13" s="30">
        <v>27</v>
      </c>
      <c r="E13" s="30">
        <v>209</v>
      </c>
      <c r="F13" s="31">
        <v>287</v>
      </c>
      <c r="G13" s="48">
        <f t="shared" si="0"/>
        <v>-78</v>
      </c>
    </row>
    <row r="14" spans="2:7" x14ac:dyDescent="0.35">
      <c r="B14" s="33" t="s">
        <v>1257</v>
      </c>
      <c r="C14" s="33" t="s">
        <v>516</v>
      </c>
      <c r="D14" s="30">
        <v>6</v>
      </c>
      <c r="E14" s="30">
        <v>251</v>
      </c>
      <c r="F14" s="31" t="s">
        <v>1247</v>
      </c>
      <c r="G14" s="48" t="e">
        <f t="shared" si="0"/>
        <v>#VALUE!</v>
      </c>
    </row>
    <row r="15" spans="2:7" x14ac:dyDescent="0.35">
      <c r="B15" s="16" t="s">
        <v>1258</v>
      </c>
      <c r="C15" s="16" t="s">
        <v>526</v>
      </c>
      <c r="D15" s="30">
        <v>41</v>
      </c>
      <c r="E15" s="30">
        <v>57</v>
      </c>
      <c r="F15" s="31">
        <v>100</v>
      </c>
      <c r="G15" s="48">
        <f t="shared" si="0"/>
        <v>-43</v>
      </c>
    </row>
    <row r="16" spans="2:7" x14ac:dyDescent="0.35">
      <c r="B16" s="16" t="s">
        <v>1259</v>
      </c>
      <c r="C16" s="16" t="s">
        <v>533</v>
      </c>
      <c r="D16" s="31" t="s">
        <v>1247</v>
      </c>
      <c r="E16" s="30">
        <v>368</v>
      </c>
      <c r="F16" s="31">
        <v>452</v>
      </c>
      <c r="G16" s="48">
        <f t="shared" si="0"/>
        <v>-84</v>
      </c>
    </row>
    <row r="17" spans="2:7" x14ac:dyDescent="0.35">
      <c r="B17" s="16" t="s">
        <v>1260</v>
      </c>
      <c r="C17" s="16" t="s">
        <v>538</v>
      </c>
      <c r="D17" s="31" t="s">
        <v>1247</v>
      </c>
      <c r="E17" s="25" t="s">
        <v>1247</v>
      </c>
      <c r="F17" s="31">
        <v>29</v>
      </c>
      <c r="G17" s="48" t="e">
        <f t="shared" si="0"/>
        <v>#VALUE!</v>
      </c>
    </row>
    <row r="18" spans="2:7" x14ac:dyDescent="0.35">
      <c r="B18" s="16" t="s">
        <v>1261</v>
      </c>
      <c r="C18" s="16" t="s">
        <v>552</v>
      </c>
      <c r="D18" s="30">
        <v>75</v>
      </c>
      <c r="E18" s="30">
        <v>546</v>
      </c>
      <c r="F18" s="31">
        <v>452</v>
      </c>
      <c r="G18" s="48">
        <f t="shared" si="0"/>
        <v>94</v>
      </c>
    </row>
    <row r="19" spans="2:7" x14ac:dyDescent="0.35">
      <c r="B19" s="16" t="s">
        <v>1262</v>
      </c>
      <c r="C19" s="16" t="s">
        <v>555</v>
      </c>
      <c r="D19" s="31" t="s">
        <v>1247</v>
      </c>
      <c r="E19" s="30">
        <v>474</v>
      </c>
      <c r="F19" s="31">
        <v>475</v>
      </c>
      <c r="G19" s="48">
        <f t="shared" si="0"/>
        <v>-1</v>
      </c>
    </row>
    <row r="20" spans="2:7" x14ac:dyDescent="0.35">
      <c r="B20" s="16" t="s">
        <v>1263</v>
      </c>
      <c r="C20" s="16" t="s">
        <v>562</v>
      </c>
      <c r="D20" s="30">
        <v>26</v>
      </c>
      <c r="E20" s="30">
        <v>14</v>
      </c>
      <c r="F20" s="31">
        <v>22</v>
      </c>
      <c r="G20" s="48">
        <f t="shared" si="0"/>
        <v>-8</v>
      </c>
    </row>
    <row r="21" spans="2:7" x14ac:dyDescent="0.35">
      <c r="B21" s="16" t="s">
        <v>1264</v>
      </c>
      <c r="C21" s="16" t="s">
        <v>569</v>
      </c>
      <c r="D21" s="30">
        <v>16</v>
      </c>
      <c r="E21" s="30">
        <v>4</v>
      </c>
      <c r="F21" s="31">
        <v>3</v>
      </c>
      <c r="G21" s="48">
        <f t="shared" si="0"/>
        <v>1</v>
      </c>
    </row>
    <row r="22" spans="2:7" x14ac:dyDescent="0.35">
      <c r="B22" s="16" t="s">
        <v>1265</v>
      </c>
      <c r="C22" s="16" t="s">
        <v>578</v>
      </c>
      <c r="D22" s="30">
        <v>162</v>
      </c>
      <c r="E22" s="30">
        <v>682</v>
      </c>
      <c r="F22" s="31">
        <f>706+9</f>
        <v>715</v>
      </c>
      <c r="G22" s="48">
        <f t="shared" si="0"/>
        <v>-33</v>
      </c>
    </row>
    <row r="23" spans="2:7" x14ac:dyDescent="0.35">
      <c r="B23" s="16" t="s">
        <v>1266</v>
      </c>
      <c r="C23" s="16" t="s">
        <v>584</v>
      </c>
      <c r="D23" s="30">
        <v>54</v>
      </c>
      <c r="E23" s="30">
        <v>62</v>
      </c>
      <c r="F23" s="31">
        <v>21</v>
      </c>
      <c r="G23" s="48">
        <f t="shared" si="0"/>
        <v>41</v>
      </c>
    </row>
    <row r="24" spans="2:7" x14ac:dyDescent="0.35">
      <c r="B24" s="16" t="s">
        <v>1267</v>
      </c>
      <c r="C24" s="16" t="s">
        <v>589</v>
      </c>
      <c r="D24" s="31" t="s">
        <v>1247</v>
      </c>
      <c r="E24" s="30">
        <v>47</v>
      </c>
      <c r="F24" s="31">
        <v>57</v>
      </c>
      <c r="G24" s="48">
        <f t="shared" si="0"/>
        <v>-10</v>
      </c>
    </row>
    <row r="25" spans="2:7" x14ac:dyDescent="0.35">
      <c r="B25" s="16" t="s">
        <v>1268</v>
      </c>
      <c r="C25" s="16" t="s">
        <v>593</v>
      </c>
      <c r="D25" s="30">
        <v>23</v>
      </c>
      <c r="E25" s="30">
        <f>302+12</f>
        <v>314</v>
      </c>
      <c r="F25" s="31">
        <f>314+13</f>
        <v>327</v>
      </c>
      <c r="G25" s="48">
        <f t="shared" si="0"/>
        <v>-13</v>
      </c>
    </row>
    <row r="26" spans="2:7" x14ac:dyDescent="0.35">
      <c r="B26" s="16" t="s">
        <v>1269</v>
      </c>
      <c r="C26" s="16" t="s">
        <v>602</v>
      </c>
      <c r="D26" s="30">
        <v>36</v>
      </c>
      <c r="E26" s="30">
        <v>3</v>
      </c>
      <c r="F26" s="31">
        <v>4</v>
      </c>
      <c r="G26" s="48">
        <f t="shared" si="0"/>
        <v>-1</v>
      </c>
    </row>
    <row r="27" spans="2:7" x14ac:dyDescent="0.35">
      <c r="B27" s="16" t="s">
        <v>1270</v>
      </c>
      <c r="C27" s="16" t="s">
        <v>609</v>
      </c>
      <c r="D27" s="30">
        <v>83</v>
      </c>
      <c r="E27" s="30">
        <v>245</v>
      </c>
      <c r="F27" s="31">
        <v>325</v>
      </c>
      <c r="G27" s="48">
        <f t="shared" si="0"/>
        <v>-80</v>
      </c>
    </row>
    <row r="28" spans="2:7" x14ac:dyDescent="0.35">
      <c r="B28" s="16" t="s">
        <v>1271</v>
      </c>
      <c r="C28" s="16" t="s">
        <v>619</v>
      </c>
      <c r="D28" s="30">
        <v>58</v>
      </c>
      <c r="E28" s="30">
        <f>119+76</f>
        <v>195</v>
      </c>
      <c r="F28" s="31">
        <f>315+103</f>
        <v>418</v>
      </c>
      <c r="G28" s="48">
        <f t="shared" si="0"/>
        <v>-223</v>
      </c>
    </row>
    <row r="29" spans="2:7" x14ac:dyDescent="0.35">
      <c r="B29" s="16" t="s">
        <v>1272</v>
      </c>
      <c r="C29" s="16" t="s">
        <v>631</v>
      </c>
      <c r="D29" s="30">
        <v>2</v>
      </c>
      <c r="E29" s="30">
        <v>25</v>
      </c>
      <c r="F29" s="31">
        <v>32</v>
      </c>
      <c r="G29" s="48">
        <f t="shared" si="0"/>
        <v>-7</v>
      </c>
    </row>
    <row r="30" spans="2:7" x14ac:dyDescent="0.35">
      <c r="B30" s="16" t="s">
        <v>1273</v>
      </c>
      <c r="C30" s="16" t="s">
        <v>638</v>
      </c>
      <c r="D30" s="25" t="s">
        <v>1247</v>
      </c>
      <c r="E30" s="30">
        <v>34</v>
      </c>
      <c r="F30" s="31">
        <v>35</v>
      </c>
      <c r="G30" s="48">
        <f t="shared" si="0"/>
        <v>-1</v>
      </c>
    </row>
    <row r="31" spans="2:7" x14ac:dyDescent="0.35">
      <c r="B31" s="16" t="s">
        <v>1274</v>
      </c>
      <c r="C31" s="16" t="s">
        <v>641</v>
      </c>
      <c r="D31" s="25" t="s">
        <v>1247</v>
      </c>
      <c r="E31" s="30">
        <v>5</v>
      </c>
      <c r="F31" s="31">
        <v>5</v>
      </c>
      <c r="G31" s="48">
        <f t="shared" si="0"/>
        <v>0</v>
      </c>
    </row>
    <row r="32" spans="2:7" x14ac:dyDescent="0.35">
      <c r="B32" s="16" t="s">
        <v>1275</v>
      </c>
      <c r="C32" s="16" t="s">
        <v>649</v>
      </c>
      <c r="D32" s="30">
        <v>10</v>
      </c>
      <c r="E32" s="30">
        <v>26</v>
      </c>
      <c r="F32" s="31">
        <v>84</v>
      </c>
      <c r="G32" s="48">
        <f t="shared" si="0"/>
        <v>-58</v>
      </c>
    </row>
    <row r="33" spans="2:7" x14ac:dyDescent="0.35">
      <c r="B33" s="16" t="s">
        <v>1276</v>
      </c>
      <c r="C33" s="16" t="s">
        <v>663</v>
      </c>
      <c r="D33" s="30">
        <v>35</v>
      </c>
      <c r="E33" s="25" t="s">
        <v>1247</v>
      </c>
      <c r="F33" s="31">
        <v>319</v>
      </c>
      <c r="G33" s="48" t="e">
        <f t="shared" si="0"/>
        <v>#VALUE!</v>
      </c>
    </row>
    <row r="34" spans="2:7" x14ac:dyDescent="0.35">
      <c r="B34" s="33" t="s">
        <v>1277</v>
      </c>
      <c r="C34" s="33" t="s">
        <v>679</v>
      </c>
      <c r="D34" s="30">
        <v>65</v>
      </c>
      <c r="E34" s="30">
        <v>569</v>
      </c>
      <c r="F34" s="31" t="s">
        <v>1247</v>
      </c>
      <c r="G34" s="48" t="e">
        <f t="shared" si="0"/>
        <v>#VALUE!</v>
      </c>
    </row>
    <row r="35" spans="2:7" x14ac:dyDescent="0.35">
      <c r="B35" s="16" t="s">
        <v>1278</v>
      </c>
      <c r="C35" s="16" t="s">
        <v>684</v>
      </c>
      <c r="D35" s="25" t="s">
        <v>1247</v>
      </c>
      <c r="E35" s="25" t="s">
        <v>1247</v>
      </c>
      <c r="F35" s="31">
        <v>199</v>
      </c>
      <c r="G35" s="48" t="e">
        <f t="shared" si="0"/>
        <v>#VALUE!</v>
      </c>
    </row>
    <row r="36" spans="2:7" x14ac:dyDescent="0.35">
      <c r="B36" s="16" t="s">
        <v>1279</v>
      </c>
      <c r="C36" s="16" t="s">
        <v>695</v>
      </c>
      <c r="D36" s="30">
        <v>21</v>
      </c>
      <c r="E36" s="25" t="s">
        <v>1247</v>
      </c>
      <c r="F36" s="31">
        <v>514</v>
      </c>
      <c r="G36" s="48" t="e">
        <f t="shared" si="0"/>
        <v>#VALUE!</v>
      </c>
    </row>
    <row r="37" spans="2:7" x14ac:dyDescent="0.35">
      <c r="B37" s="16" t="s">
        <v>1280</v>
      </c>
      <c r="C37" s="16" t="s">
        <v>701</v>
      </c>
      <c r="D37" s="30">
        <v>149</v>
      </c>
      <c r="E37" s="30">
        <v>638</v>
      </c>
      <c r="F37" s="31">
        <v>937</v>
      </c>
      <c r="G37" s="48">
        <f t="shared" si="0"/>
        <v>-299</v>
      </c>
    </row>
    <row r="38" spans="2:7" x14ac:dyDescent="0.35">
      <c r="B38" s="16" t="s">
        <v>1281</v>
      </c>
      <c r="C38" s="16" t="s">
        <v>723</v>
      </c>
      <c r="D38" s="30">
        <v>6</v>
      </c>
      <c r="E38" s="25" t="s">
        <v>1247</v>
      </c>
      <c r="F38" s="31">
        <v>7</v>
      </c>
      <c r="G38" s="48" t="e">
        <f t="shared" si="0"/>
        <v>#VALUE!</v>
      </c>
    </row>
    <row r="39" spans="2:7" x14ac:dyDescent="0.35">
      <c r="B39" s="16" t="s">
        <v>1282</v>
      </c>
      <c r="C39" s="16" t="s">
        <v>731</v>
      </c>
      <c r="D39" s="30">
        <v>11</v>
      </c>
      <c r="E39" s="30">
        <v>288</v>
      </c>
      <c r="F39" s="31">
        <v>27</v>
      </c>
      <c r="G39" s="48">
        <f t="shared" si="0"/>
        <v>261</v>
      </c>
    </row>
    <row r="40" spans="2:7" x14ac:dyDescent="0.35">
      <c r="B40" s="16" t="s">
        <v>1283</v>
      </c>
      <c r="C40" s="16" t="s">
        <v>741</v>
      </c>
      <c r="D40" s="30">
        <v>58</v>
      </c>
      <c r="E40" s="30">
        <v>839</v>
      </c>
      <c r="F40" s="31">
        <v>1250</v>
      </c>
      <c r="G40" s="48">
        <f t="shared" si="0"/>
        <v>-411</v>
      </c>
    </row>
    <row r="41" spans="2:7" x14ac:dyDescent="0.35">
      <c r="B41" s="16" t="s">
        <v>1284</v>
      </c>
      <c r="C41" s="16" t="s">
        <v>756</v>
      </c>
      <c r="D41" s="30">
        <v>82</v>
      </c>
      <c r="E41" s="30">
        <v>1019</v>
      </c>
      <c r="F41" s="31">
        <v>793</v>
      </c>
      <c r="G41" s="48">
        <f t="shared" si="0"/>
        <v>226</v>
      </c>
    </row>
    <row r="42" spans="2:7" x14ac:dyDescent="0.35">
      <c r="B42" s="16" t="s">
        <v>1285</v>
      </c>
      <c r="C42" s="16" t="s">
        <v>756</v>
      </c>
      <c r="D42" s="30">
        <v>6</v>
      </c>
      <c r="E42" s="30">
        <v>125</v>
      </c>
      <c r="F42" s="31">
        <v>114</v>
      </c>
      <c r="G42" s="48">
        <f t="shared" si="0"/>
        <v>11</v>
      </c>
    </row>
    <row r="43" spans="2:7" x14ac:dyDescent="0.35">
      <c r="B43" s="16" t="s">
        <v>1286</v>
      </c>
      <c r="C43" s="16" t="s">
        <v>768</v>
      </c>
      <c r="D43" s="25" t="s">
        <v>1247</v>
      </c>
      <c r="E43" s="25" t="s">
        <v>1247</v>
      </c>
      <c r="F43" s="31">
        <v>229</v>
      </c>
      <c r="G43" s="48" t="e">
        <f t="shared" si="0"/>
        <v>#VALUE!</v>
      </c>
    </row>
    <row r="44" spans="2:7" x14ac:dyDescent="0.35">
      <c r="B44" s="16" t="s">
        <v>1287</v>
      </c>
      <c r="C44" s="16" t="s">
        <v>770</v>
      </c>
      <c r="D44" s="25" t="s">
        <v>1247</v>
      </c>
      <c r="E44" s="25" t="s">
        <v>1247</v>
      </c>
      <c r="F44" s="31">
        <v>114</v>
      </c>
      <c r="G44" s="48" t="e">
        <f t="shared" si="0"/>
        <v>#VALUE!</v>
      </c>
    </row>
    <row r="45" spans="2:7" x14ac:dyDescent="0.35">
      <c r="B45" s="16" t="s">
        <v>1288</v>
      </c>
      <c r="C45" s="16" t="s">
        <v>780</v>
      </c>
      <c r="D45" s="25" t="s">
        <v>1247</v>
      </c>
      <c r="E45" s="25" t="s">
        <v>1247</v>
      </c>
      <c r="F45" s="31">
        <v>201</v>
      </c>
      <c r="G45" s="48" t="e">
        <f t="shared" si="0"/>
        <v>#VALUE!</v>
      </c>
    </row>
    <row r="46" spans="2:7" x14ac:dyDescent="0.35">
      <c r="B46" s="16" t="s">
        <v>1289</v>
      </c>
      <c r="C46" s="16" t="s">
        <v>784</v>
      </c>
      <c r="D46" s="25" t="s">
        <v>1247</v>
      </c>
      <c r="E46" s="25" t="s">
        <v>1247</v>
      </c>
      <c r="F46" s="31">
        <v>150</v>
      </c>
      <c r="G46" s="48" t="e">
        <f t="shared" si="0"/>
        <v>#VALUE!</v>
      </c>
    </row>
    <row r="47" spans="2:7" x14ac:dyDescent="0.35">
      <c r="B47" s="16" t="s">
        <v>1290</v>
      </c>
      <c r="C47" s="16" t="s">
        <v>789</v>
      </c>
      <c r="D47" s="30">
        <v>56</v>
      </c>
      <c r="E47" s="30">
        <v>422</v>
      </c>
      <c r="F47" s="31">
        <f>326+104</f>
        <v>430</v>
      </c>
      <c r="G47" s="48">
        <f t="shared" si="0"/>
        <v>-8</v>
      </c>
    </row>
    <row r="48" spans="2:7" x14ac:dyDescent="0.35">
      <c r="B48" s="16" t="s">
        <v>1291</v>
      </c>
      <c r="C48" s="16" t="s">
        <v>797</v>
      </c>
      <c r="D48" s="30">
        <v>84</v>
      </c>
      <c r="E48" s="30">
        <v>1065</v>
      </c>
      <c r="F48" s="31">
        <f>846+1152+7+326</f>
        <v>2331</v>
      </c>
      <c r="G48" s="48">
        <f t="shared" si="0"/>
        <v>-1266</v>
      </c>
    </row>
    <row r="49" spans="2:7" x14ac:dyDescent="0.35">
      <c r="B49" s="16" t="s">
        <v>1292</v>
      </c>
      <c r="C49" s="16" t="s">
        <v>810</v>
      </c>
      <c r="D49" s="30">
        <v>8</v>
      </c>
      <c r="E49" s="25" t="s">
        <v>1247</v>
      </c>
      <c r="F49" s="31">
        <v>89</v>
      </c>
      <c r="G49" s="48" t="e">
        <f t="shared" si="0"/>
        <v>#VALUE!</v>
      </c>
    </row>
    <row r="50" spans="2:7" x14ac:dyDescent="0.35">
      <c r="B50" s="16" t="s">
        <v>1293</v>
      </c>
      <c r="C50" s="16" t="s">
        <v>821</v>
      </c>
      <c r="D50" s="30">
        <v>30</v>
      </c>
      <c r="E50" s="30">
        <v>187</v>
      </c>
      <c r="F50" s="31">
        <f>8+454</f>
        <v>462</v>
      </c>
      <c r="G50" s="48">
        <f t="shared" si="0"/>
        <v>-275</v>
      </c>
    </row>
    <row r="51" spans="2:7" x14ac:dyDescent="0.35">
      <c r="B51" s="16" t="s">
        <v>1294</v>
      </c>
      <c r="C51" s="16" t="s">
        <v>826</v>
      </c>
      <c r="D51" s="25" t="s">
        <v>1247</v>
      </c>
      <c r="E51" s="30">
        <f>76+56</f>
        <v>132</v>
      </c>
      <c r="F51" s="31">
        <f>82+47</f>
        <v>129</v>
      </c>
      <c r="G51" s="48">
        <f t="shared" si="0"/>
        <v>3</v>
      </c>
    </row>
    <row r="52" spans="2:7" x14ac:dyDescent="0.35">
      <c r="B52" s="16" t="s">
        <v>1295</v>
      </c>
      <c r="C52" s="16" t="s">
        <v>835</v>
      </c>
      <c r="D52" s="30">
        <v>14</v>
      </c>
      <c r="E52" s="30">
        <v>116</v>
      </c>
      <c r="F52" s="31">
        <v>158</v>
      </c>
      <c r="G52" s="48">
        <f t="shared" si="0"/>
        <v>-42</v>
      </c>
    </row>
    <row r="53" spans="2:7" x14ac:dyDescent="0.35">
      <c r="B53" s="33" t="s">
        <v>1296</v>
      </c>
      <c r="C53" s="33" t="s">
        <v>841</v>
      </c>
      <c r="D53" s="30">
        <v>21</v>
      </c>
      <c r="E53" s="30">
        <v>51</v>
      </c>
      <c r="F53" s="31" t="s">
        <v>1247</v>
      </c>
      <c r="G53" s="48" t="e">
        <f t="shared" si="0"/>
        <v>#VALUE!</v>
      </c>
    </row>
    <row r="54" spans="2:7" x14ac:dyDescent="0.35">
      <c r="B54" s="16" t="s">
        <v>1297</v>
      </c>
      <c r="C54" s="16" t="s">
        <v>848</v>
      </c>
      <c r="D54" s="30">
        <v>84</v>
      </c>
      <c r="E54" s="25" t="s">
        <v>1247</v>
      </c>
      <c r="F54" s="31">
        <f>19+341+119</f>
        <v>479</v>
      </c>
      <c r="G54" s="48" t="e">
        <f t="shared" si="0"/>
        <v>#VALUE!</v>
      </c>
    </row>
    <row r="55" spans="2:7" x14ac:dyDescent="0.35">
      <c r="B55" s="33" t="s">
        <v>1298</v>
      </c>
      <c r="C55" s="33" t="s">
        <v>862</v>
      </c>
      <c r="D55" s="30">
        <v>1</v>
      </c>
      <c r="E55" s="25" t="s">
        <v>1247</v>
      </c>
      <c r="F55" s="31" t="s">
        <v>1247</v>
      </c>
      <c r="G55" s="48" t="e">
        <f t="shared" si="0"/>
        <v>#VALUE!</v>
      </c>
    </row>
    <row r="56" spans="2:7" x14ac:dyDescent="0.35">
      <c r="B56" s="16" t="s">
        <v>1299</v>
      </c>
      <c r="C56" s="16" t="s">
        <v>868</v>
      </c>
      <c r="D56" s="25" t="s">
        <v>1247</v>
      </c>
      <c r="E56" s="30">
        <v>19</v>
      </c>
      <c r="F56" s="31">
        <f>12+18</f>
        <v>30</v>
      </c>
      <c r="G56" s="48">
        <f t="shared" si="0"/>
        <v>-11</v>
      </c>
    </row>
    <row r="57" spans="2:7" x14ac:dyDescent="0.35">
      <c r="B57" s="16" t="s">
        <v>1300</v>
      </c>
      <c r="C57" s="16" t="s">
        <v>877</v>
      </c>
      <c r="D57" s="30">
        <v>31</v>
      </c>
      <c r="E57" s="30">
        <v>21</v>
      </c>
      <c r="F57" s="31">
        <v>20</v>
      </c>
      <c r="G57" s="48">
        <f t="shared" si="0"/>
        <v>1</v>
      </c>
    </row>
    <row r="58" spans="2:7" x14ac:dyDescent="0.35">
      <c r="B58" s="16" t="s">
        <v>1301</v>
      </c>
      <c r="C58" s="16" t="s">
        <v>893</v>
      </c>
      <c r="D58" s="25" t="s">
        <v>1247</v>
      </c>
      <c r="E58" s="30">
        <v>2</v>
      </c>
      <c r="F58" s="31">
        <v>15</v>
      </c>
      <c r="G58" s="48">
        <f t="shared" si="0"/>
        <v>-13</v>
      </c>
    </row>
    <row r="59" spans="2:7" x14ac:dyDescent="0.35">
      <c r="B59" s="33" t="s">
        <v>1302</v>
      </c>
      <c r="C59" s="33" t="s">
        <v>1303</v>
      </c>
      <c r="D59" s="30">
        <v>21</v>
      </c>
      <c r="E59" s="25" t="s">
        <v>1247</v>
      </c>
      <c r="F59" s="25" t="s">
        <v>1247</v>
      </c>
      <c r="G59" s="48" t="e">
        <f t="shared" si="0"/>
        <v>#VALUE!</v>
      </c>
    </row>
    <row r="60" spans="2:7" x14ac:dyDescent="0.35">
      <c r="B60" s="34" t="s">
        <v>1304</v>
      </c>
      <c r="C60" s="16" t="s">
        <v>896</v>
      </c>
      <c r="D60" s="25" t="s">
        <v>1247</v>
      </c>
      <c r="E60" s="30">
        <v>39</v>
      </c>
      <c r="F60" s="31">
        <v>275</v>
      </c>
      <c r="G60" s="48">
        <f t="shared" si="0"/>
        <v>-236</v>
      </c>
    </row>
    <row r="61" spans="2:7" x14ac:dyDescent="0.35">
      <c r="B61" s="16" t="s">
        <v>1305</v>
      </c>
      <c r="C61" s="16" t="s">
        <v>912</v>
      </c>
      <c r="D61" s="30">
        <v>9</v>
      </c>
      <c r="E61" s="30">
        <v>10</v>
      </c>
      <c r="F61" s="31">
        <v>4</v>
      </c>
      <c r="G61" s="48">
        <f t="shared" si="0"/>
        <v>6</v>
      </c>
    </row>
    <row r="62" spans="2:7" x14ac:dyDescent="0.35">
      <c r="B62" s="16" t="s">
        <v>1306</v>
      </c>
      <c r="C62" s="16" t="s">
        <v>918</v>
      </c>
      <c r="D62" s="30">
        <v>6</v>
      </c>
      <c r="E62" s="25" t="s">
        <v>1247</v>
      </c>
      <c r="F62" s="31">
        <v>3</v>
      </c>
      <c r="G62" s="48" t="e">
        <f t="shared" si="0"/>
        <v>#VALUE!</v>
      </c>
    </row>
    <row r="63" spans="2:7" x14ac:dyDescent="0.35">
      <c r="B63" s="16" t="s">
        <v>1307</v>
      </c>
      <c r="C63" s="16" t="s">
        <v>928</v>
      </c>
      <c r="D63" s="30">
        <v>49</v>
      </c>
      <c r="E63" s="25">
        <v>38</v>
      </c>
      <c r="F63" s="31">
        <v>35</v>
      </c>
      <c r="G63" s="48">
        <f t="shared" si="0"/>
        <v>3</v>
      </c>
    </row>
    <row r="64" spans="2:7" x14ac:dyDescent="0.35">
      <c r="B64" s="16" t="s">
        <v>1308</v>
      </c>
      <c r="C64" s="16" t="s">
        <v>936</v>
      </c>
      <c r="D64" s="25" t="s">
        <v>1247</v>
      </c>
      <c r="E64" s="25" t="s">
        <v>1247</v>
      </c>
      <c r="F64" s="31">
        <v>6</v>
      </c>
      <c r="G64" s="48" t="e">
        <f t="shared" si="0"/>
        <v>#VALUE!</v>
      </c>
    </row>
    <row r="65" spans="2:7" x14ac:dyDescent="0.35">
      <c r="B65" s="16" t="s">
        <v>1309</v>
      </c>
      <c r="C65" s="16" t="s">
        <v>947</v>
      </c>
      <c r="D65" s="30">
        <v>17</v>
      </c>
      <c r="E65" s="25" t="s">
        <v>1247</v>
      </c>
      <c r="F65" s="31">
        <v>96</v>
      </c>
      <c r="G65" s="48" t="e">
        <f t="shared" si="0"/>
        <v>#VALUE!</v>
      </c>
    </row>
    <row r="66" spans="2:7" x14ac:dyDescent="0.35">
      <c r="B66" s="16" t="s">
        <v>1310</v>
      </c>
      <c r="C66" s="16" t="s">
        <v>934</v>
      </c>
      <c r="D66" s="25" t="s">
        <v>1247</v>
      </c>
      <c r="E66" s="25" t="s">
        <v>1247</v>
      </c>
      <c r="F66" s="31">
        <v>51</v>
      </c>
      <c r="G66" s="48" t="e">
        <f t="shared" si="0"/>
        <v>#VALUE!</v>
      </c>
    </row>
    <row r="67" spans="2:7" x14ac:dyDescent="0.35">
      <c r="B67" s="16" t="s">
        <v>1311</v>
      </c>
      <c r="C67" s="16" t="s">
        <v>961</v>
      </c>
      <c r="D67" s="30">
        <v>8</v>
      </c>
      <c r="E67" s="25">
        <v>49</v>
      </c>
      <c r="F67" s="31">
        <v>59</v>
      </c>
      <c r="G67" s="48">
        <f t="shared" si="0"/>
        <v>-10</v>
      </c>
    </row>
    <row r="68" spans="2:7" x14ac:dyDescent="0.35">
      <c r="B68" s="16" t="s">
        <v>1312</v>
      </c>
      <c r="C68" s="16" t="s">
        <v>968</v>
      </c>
      <c r="D68" s="30">
        <v>5</v>
      </c>
      <c r="E68" s="30">
        <v>13</v>
      </c>
      <c r="F68" s="31">
        <v>16</v>
      </c>
      <c r="G68" s="48">
        <f t="shared" ref="G68:G93" si="1">E68-F68</f>
        <v>-3</v>
      </c>
    </row>
    <row r="69" spans="2:7" x14ac:dyDescent="0.35">
      <c r="B69" s="16" t="s">
        <v>1313</v>
      </c>
      <c r="C69" s="16" t="s">
        <v>975</v>
      </c>
      <c r="D69" s="30">
        <v>6</v>
      </c>
      <c r="E69" s="30">
        <v>69</v>
      </c>
      <c r="F69" s="31">
        <v>76</v>
      </c>
      <c r="G69" s="48">
        <f t="shared" si="1"/>
        <v>-7</v>
      </c>
    </row>
    <row r="70" spans="2:7" x14ac:dyDescent="0.35">
      <c r="B70" s="16" t="s">
        <v>1314</v>
      </c>
      <c r="C70" s="16" t="s">
        <v>982</v>
      </c>
      <c r="D70" s="30">
        <v>42</v>
      </c>
      <c r="E70" s="30">
        <v>546</v>
      </c>
      <c r="F70" s="31">
        <f>371+136</f>
        <v>507</v>
      </c>
      <c r="G70" s="48">
        <f t="shared" si="1"/>
        <v>39</v>
      </c>
    </row>
    <row r="71" spans="2:7" x14ac:dyDescent="0.35">
      <c r="B71" s="16" t="s">
        <v>1315</v>
      </c>
      <c r="C71" s="16" t="s">
        <v>992</v>
      </c>
      <c r="D71" s="30">
        <v>8</v>
      </c>
      <c r="E71" s="30">
        <v>21</v>
      </c>
      <c r="F71" s="31">
        <v>23</v>
      </c>
      <c r="G71" s="48">
        <f t="shared" si="1"/>
        <v>-2</v>
      </c>
    </row>
    <row r="72" spans="2:7" x14ac:dyDescent="0.35">
      <c r="B72" s="16" t="s">
        <v>1316</v>
      </c>
      <c r="C72" s="16" t="s">
        <v>998</v>
      </c>
      <c r="D72" s="30">
        <v>5</v>
      </c>
      <c r="E72" s="30">
        <v>3</v>
      </c>
      <c r="F72" s="31">
        <v>21</v>
      </c>
      <c r="G72" s="48">
        <f t="shared" si="1"/>
        <v>-18</v>
      </c>
    </row>
    <row r="73" spans="2:7" x14ac:dyDescent="0.35">
      <c r="B73" s="16" t="s">
        <v>1317</v>
      </c>
      <c r="C73" s="16" t="s">
        <v>1004</v>
      </c>
      <c r="D73" s="30">
        <v>10</v>
      </c>
      <c r="E73" s="30">
        <v>38</v>
      </c>
      <c r="F73" s="31">
        <f>40+21</f>
        <v>61</v>
      </c>
      <c r="G73" s="48">
        <f t="shared" si="1"/>
        <v>-23</v>
      </c>
    </row>
    <row r="74" spans="2:7" x14ac:dyDescent="0.35">
      <c r="B74" s="33" t="s">
        <v>1318</v>
      </c>
      <c r="C74" s="33" t="s">
        <v>1319</v>
      </c>
      <c r="D74" s="30">
        <v>17</v>
      </c>
      <c r="E74" s="30">
        <v>18</v>
      </c>
      <c r="F74" s="31" t="s">
        <v>1247</v>
      </c>
      <c r="G74" s="48" t="e">
        <f t="shared" si="1"/>
        <v>#VALUE!</v>
      </c>
    </row>
    <row r="75" spans="2:7" x14ac:dyDescent="0.35">
      <c r="B75" s="33" t="s">
        <v>1320</v>
      </c>
      <c r="C75" s="33" t="s">
        <v>1021</v>
      </c>
      <c r="D75" s="30">
        <v>4</v>
      </c>
      <c r="E75" s="25" t="s">
        <v>1247</v>
      </c>
      <c r="F75" s="25" t="s">
        <v>1247</v>
      </c>
      <c r="G75" s="48" t="e">
        <f t="shared" si="1"/>
        <v>#VALUE!</v>
      </c>
    </row>
    <row r="76" spans="2:7" x14ac:dyDescent="0.35">
      <c r="B76" s="33" t="s">
        <v>1321</v>
      </c>
      <c r="C76" s="33" t="s">
        <v>1322</v>
      </c>
      <c r="D76" s="30">
        <v>5</v>
      </c>
      <c r="E76" s="25" t="s">
        <v>1247</v>
      </c>
      <c r="F76" s="25" t="s">
        <v>1247</v>
      </c>
      <c r="G76" s="48" t="e">
        <f t="shared" si="1"/>
        <v>#VALUE!</v>
      </c>
    </row>
    <row r="77" spans="2:7" x14ac:dyDescent="0.35">
      <c r="B77" s="16" t="s">
        <v>1323</v>
      </c>
      <c r="C77" s="16" t="s">
        <v>1047</v>
      </c>
      <c r="D77" s="25" t="s">
        <v>1247</v>
      </c>
      <c r="E77" s="25" t="s">
        <v>1247</v>
      </c>
      <c r="F77" s="31">
        <v>100</v>
      </c>
      <c r="G77" s="48" t="e">
        <f t="shared" si="1"/>
        <v>#VALUE!</v>
      </c>
    </row>
    <row r="78" spans="2:7" x14ac:dyDescent="0.35">
      <c r="B78" s="16" t="s">
        <v>1324</v>
      </c>
      <c r="C78" s="16" t="s">
        <v>1055</v>
      </c>
      <c r="D78" s="30">
        <v>68</v>
      </c>
      <c r="E78" s="30">
        <v>60</v>
      </c>
      <c r="F78" s="31">
        <v>60</v>
      </c>
      <c r="G78" s="48">
        <f t="shared" si="1"/>
        <v>0</v>
      </c>
    </row>
    <row r="79" spans="2:7" x14ac:dyDescent="0.35">
      <c r="B79" s="16" t="s">
        <v>1325</v>
      </c>
      <c r="C79" s="16" t="s">
        <v>1060</v>
      </c>
      <c r="D79" s="25" t="s">
        <v>1247</v>
      </c>
      <c r="E79" s="30">
        <v>396</v>
      </c>
      <c r="F79" s="31">
        <v>399</v>
      </c>
      <c r="G79" s="48">
        <f t="shared" si="1"/>
        <v>-3</v>
      </c>
    </row>
    <row r="80" spans="2:7" x14ac:dyDescent="0.35">
      <c r="B80" s="16" t="s">
        <v>1326</v>
      </c>
      <c r="C80" s="16" t="s">
        <v>685</v>
      </c>
      <c r="D80" s="30">
        <v>286</v>
      </c>
      <c r="E80" s="30">
        <v>1329</v>
      </c>
      <c r="F80" s="31">
        <v>1330</v>
      </c>
      <c r="G80" s="48">
        <f t="shared" si="1"/>
        <v>-1</v>
      </c>
    </row>
    <row r="81" spans="2:7" x14ac:dyDescent="0.35">
      <c r="B81" s="16" t="s">
        <v>1327</v>
      </c>
      <c r="C81" s="16" t="s">
        <v>1069</v>
      </c>
      <c r="D81" s="30">
        <v>380</v>
      </c>
      <c r="E81" s="25" t="s">
        <v>1247</v>
      </c>
      <c r="F81" s="31">
        <f>2119+1562</f>
        <v>3681</v>
      </c>
      <c r="G81" s="48" t="e">
        <f t="shared" si="1"/>
        <v>#VALUE!</v>
      </c>
    </row>
    <row r="82" spans="2:7" x14ac:dyDescent="0.35">
      <c r="B82" s="16" t="s">
        <v>1328</v>
      </c>
      <c r="C82" s="16" t="s">
        <v>1108</v>
      </c>
      <c r="D82" s="30">
        <v>15</v>
      </c>
      <c r="E82" s="30">
        <v>36</v>
      </c>
      <c r="F82" s="31">
        <v>53</v>
      </c>
      <c r="G82" s="48">
        <f t="shared" si="1"/>
        <v>-17</v>
      </c>
    </row>
    <row r="83" spans="2:7" x14ac:dyDescent="0.35">
      <c r="B83" s="16" t="s">
        <v>1329</v>
      </c>
      <c r="C83" s="16" t="s">
        <v>1117</v>
      </c>
      <c r="D83" s="25" t="s">
        <v>1247</v>
      </c>
      <c r="E83" s="30">
        <v>1721</v>
      </c>
      <c r="F83" s="31">
        <v>1729</v>
      </c>
      <c r="G83" s="48">
        <f t="shared" si="1"/>
        <v>-8</v>
      </c>
    </row>
    <row r="84" spans="2:7" x14ac:dyDescent="0.35">
      <c r="B84" s="16" t="s">
        <v>1330</v>
      </c>
      <c r="C84" s="16" t="s">
        <v>1122</v>
      </c>
      <c r="D84" s="25" t="s">
        <v>1247</v>
      </c>
      <c r="E84" s="30">
        <v>228</v>
      </c>
      <c r="F84" s="31">
        <v>277</v>
      </c>
      <c r="G84" s="48">
        <f t="shared" si="1"/>
        <v>-49</v>
      </c>
    </row>
    <row r="85" spans="2:7" x14ac:dyDescent="0.35">
      <c r="B85" s="16" t="s">
        <v>1331</v>
      </c>
      <c r="C85" s="16" t="s">
        <v>1077</v>
      </c>
      <c r="D85" s="30">
        <v>41</v>
      </c>
      <c r="E85" s="30">
        <v>348</v>
      </c>
      <c r="F85" s="31">
        <f>152+189</f>
        <v>341</v>
      </c>
      <c r="G85" s="48">
        <f t="shared" si="1"/>
        <v>7</v>
      </c>
    </row>
    <row r="86" spans="2:7" x14ac:dyDescent="0.35">
      <c r="B86" s="16" t="s">
        <v>1332</v>
      </c>
      <c r="C86" s="16" t="s">
        <v>1128</v>
      </c>
      <c r="D86" s="30">
        <v>88</v>
      </c>
      <c r="E86" s="30">
        <v>148</v>
      </c>
      <c r="F86" s="31">
        <v>61</v>
      </c>
      <c r="G86" s="48">
        <f t="shared" si="1"/>
        <v>87</v>
      </c>
    </row>
    <row r="87" spans="2:7" x14ac:dyDescent="0.35">
      <c r="B87" s="16" t="s">
        <v>1333</v>
      </c>
      <c r="C87" s="16" t="s">
        <v>1141</v>
      </c>
      <c r="D87" s="30">
        <v>386</v>
      </c>
      <c r="E87" s="30">
        <v>691</v>
      </c>
      <c r="F87" s="31">
        <v>453</v>
      </c>
      <c r="G87" s="48">
        <f t="shared" si="1"/>
        <v>238</v>
      </c>
    </row>
    <row r="88" spans="2:7" x14ac:dyDescent="0.35">
      <c r="B88" s="33" t="s">
        <v>1334</v>
      </c>
      <c r="C88" s="33" t="s">
        <v>1146</v>
      </c>
      <c r="D88" s="30">
        <v>68</v>
      </c>
      <c r="E88" s="30">
        <v>63</v>
      </c>
      <c r="F88" s="25" t="s">
        <v>1247</v>
      </c>
      <c r="G88" s="48" t="e">
        <f t="shared" si="1"/>
        <v>#VALUE!</v>
      </c>
    </row>
    <row r="89" spans="2:7" x14ac:dyDescent="0.35">
      <c r="B89" s="16" t="s">
        <v>1335</v>
      </c>
      <c r="C89" s="16" t="s">
        <v>1157</v>
      </c>
      <c r="D89" s="25" t="s">
        <v>1247</v>
      </c>
      <c r="E89" s="25" t="s">
        <v>1247</v>
      </c>
      <c r="F89" s="25">
        <v>46</v>
      </c>
      <c r="G89" s="48" t="e">
        <f t="shared" si="1"/>
        <v>#VALUE!</v>
      </c>
    </row>
    <row r="90" spans="2:7" x14ac:dyDescent="0.35">
      <c r="B90" s="16" t="s">
        <v>1336</v>
      </c>
      <c r="C90" s="16" t="s">
        <v>1163</v>
      </c>
      <c r="D90" s="30">
        <v>276</v>
      </c>
      <c r="E90" s="30">
        <v>1972</v>
      </c>
      <c r="F90" s="25">
        <v>2027</v>
      </c>
      <c r="G90" s="48">
        <f t="shared" si="1"/>
        <v>-55</v>
      </c>
    </row>
    <row r="91" spans="2:7" x14ac:dyDescent="0.35">
      <c r="B91" s="33" t="s">
        <v>1337</v>
      </c>
      <c r="C91" s="33" t="s">
        <v>1084</v>
      </c>
      <c r="D91" s="30">
        <v>19</v>
      </c>
      <c r="E91" s="30">
        <v>32</v>
      </c>
      <c r="F91" s="25" t="s">
        <v>1247</v>
      </c>
      <c r="G91" s="48" t="e">
        <f t="shared" si="1"/>
        <v>#VALUE!</v>
      </c>
    </row>
    <row r="92" spans="2:7" x14ac:dyDescent="0.35">
      <c r="B92" s="16" t="s">
        <v>1338</v>
      </c>
      <c r="C92" s="16" t="s">
        <v>953</v>
      </c>
      <c r="D92" s="30">
        <v>35</v>
      </c>
      <c r="E92" s="25" t="s">
        <v>1247</v>
      </c>
      <c r="F92" s="25">
        <f>172+198</f>
        <v>370</v>
      </c>
      <c r="G92" s="48" t="e">
        <f t="shared" si="1"/>
        <v>#VALUE!</v>
      </c>
    </row>
    <row r="93" spans="2:7" x14ac:dyDescent="0.35">
      <c r="B93" s="16" t="s">
        <v>1339</v>
      </c>
      <c r="C93" s="16" t="s">
        <v>1176</v>
      </c>
      <c r="D93" s="30">
        <v>274</v>
      </c>
      <c r="E93" s="30">
        <v>3410</v>
      </c>
      <c r="F93" s="31">
        <v>3</v>
      </c>
      <c r="G93" s="48">
        <f t="shared" si="1"/>
        <v>3407</v>
      </c>
    </row>
    <row r="94" spans="2:7" x14ac:dyDescent="0.35">
      <c r="B94" s="16" t="s">
        <v>1340</v>
      </c>
      <c r="C94" s="16" t="s">
        <v>1178</v>
      </c>
      <c r="D94" s="30">
        <v>44</v>
      </c>
      <c r="E94" s="30">
        <v>6</v>
      </c>
      <c r="F94" s="31">
        <v>7</v>
      </c>
      <c r="G94" s="48">
        <f>E94-F94</f>
        <v>-1</v>
      </c>
    </row>
    <row r="95" spans="2:7" x14ac:dyDescent="0.35">
      <c r="B95" s="16" t="s">
        <v>1341</v>
      </c>
      <c r="C95" s="16" t="s">
        <v>1182</v>
      </c>
      <c r="D95" s="30">
        <v>93</v>
      </c>
      <c r="E95" s="30">
        <v>1267</v>
      </c>
      <c r="F95" s="31">
        <f>72+3+819</f>
        <v>894</v>
      </c>
      <c r="G95" s="48">
        <f t="shared" ref="G95:G158" si="2">E95-F95</f>
        <v>373</v>
      </c>
    </row>
    <row r="96" spans="2:7" x14ac:dyDescent="0.35">
      <c r="B96" s="16" t="s">
        <v>1342</v>
      </c>
      <c r="C96" s="16" t="s">
        <v>1194</v>
      </c>
      <c r="D96" s="30">
        <v>24</v>
      </c>
      <c r="E96" s="30">
        <v>122</v>
      </c>
      <c r="F96" s="31">
        <v>160</v>
      </c>
      <c r="G96" s="48">
        <f t="shared" si="2"/>
        <v>-38</v>
      </c>
    </row>
    <row r="97" spans="2:7" x14ac:dyDescent="0.35">
      <c r="B97" s="16" t="s">
        <v>1343</v>
      </c>
      <c r="C97" s="16" t="s">
        <v>864</v>
      </c>
      <c r="D97" s="30">
        <v>13</v>
      </c>
      <c r="E97" s="30">
        <v>84</v>
      </c>
      <c r="F97" s="31">
        <v>57</v>
      </c>
      <c r="G97" s="48">
        <f t="shared" si="2"/>
        <v>27</v>
      </c>
    </row>
    <row r="98" spans="2:7" x14ac:dyDescent="0.35">
      <c r="B98" s="16" t="s">
        <v>1344</v>
      </c>
      <c r="C98" s="16" t="s">
        <v>1092</v>
      </c>
      <c r="D98" s="25" t="s">
        <v>1247</v>
      </c>
      <c r="E98" s="30">
        <v>67</v>
      </c>
      <c r="F98" s="31">
        <f>104+5</f>
        <v>109</v>
      </c>
      <c r="G98" s="48">
        <f t="shared" si="2"/>
        <v>-42</v>
      </c>
    </row>
    <row r="99" spans="2:7" x14ac:dyDescent="0.35">
      <c r="B99" s="16" t="s">
        <v>1345</v>
      </c>
      <c r="C99" s="16" t="s">
        <v>1214</v>
      </c>
      <c r="D99" s="30">
        <v>8</v>
      </c>
      <c r="E99" s="30">
        <v>32</v>
      </c>
      <c r="F99" s="31">
        <v>33</v>
      </c>
      <c r="G99" s="48">
        <f t="shared" si="2"/>
        <v>-1</v>
      </c>
    </row>
    <row r="100" spans="2:7" x14ac:dyDescent="0.35">
      <c r="B100" s="35" t="s">
        <v>1346</v>
      </c>
      <c r="C100" s="16" t="s">
        <v>164</v>
      </c>
      <c r="D100" s="30">
        <v>461</v>
      </c>
      <c r="E100" s="30">
        <v>453</v>
      </c>
      <c r="F100" s="31">
        <v>645</v>
      </c>
      <c r="G100" s="48">
        <f t="shared" si="2"/>
        <v>-192</v>
      </c>
    </row>
    <row r="101" spans="2:7" x14ac:dyDescent="0.35">
      <c r="B101" s="16" t="s">
        <v>1347</v>
      </c>
      <c r="C101" s="16" t="s">
        <v>1348</v>
      </c>
      <c r="D101" s="25" t="s">
        <v>1247</v>
      </c>
      <c r="E101" s="30">
        <v>97</v>
      </c>
      <c r="F101" s="31">
        <v>71</v>
      </c>
      <c r="G101" s="48">
        <f t="shared" si="2"/>
        <v>26</v>
      </c>
    </row>
    <row r="102" spans="2:7" x14ac:dyDescent="0.35">
      <c r="B102" s="16" t="s">
        <v>1349</v>
      </c>
      <c r="C102" s="16" t="s">
        <v>1350</v>
      </c>
      <c r="D102" s="30">
        <v>85</v>
      </c>
      <c r="E102" s="30">
        <v>232</v>
      </c>
      <c r="F102" s="31">
        <v>213</v>
      </c>
      <c r="G102" s="48">
        <f t="shared" si="2"/>
        <v>19</v>
      </c>
    </row>
    <row r="103" spans="2:7" x14ac:dyDescent="0.35">
      <c r="B103" s="16" t="s">
        <v>1351</v>
      </c>
      <c r="C103" s="16" t="s">
        <v>1352</v>
      </c>
      <c r="D103" s="30">
        <v>54</v>
      </c>
      <c r="E103" s="30">
        <v>95</v>
      </c>
      <c r="F103" s="31">
        <v>70</v>
      </c>
      <c r="G103" s="48">
        <f t="shared" si="2"/>
        <v>25</v>
      </c>
    </row>
    <row r="104" spans="2:7" x14ac:dyDescent="0.35">
      <c r="B104" s="16" t="s">
        <v>1353</v>
      </c>
      <c r="C104" s="16" t="s">
        <v>1354</v>
      </c>
      <c r="D104" s="30">
        <v>62</v>
      </c>
      <c r="E104" s="30">
        <v>127</v>
      </c>
      <c r="F104" s="31">
        <v>114</v>
      </c>
      <c r="G104" s="48">
        <f t="shared" si="2"/>
        <v>13</v>
      </c>
    </row>
    <row r="105" spans="2:7" x14ac:dyDescent="0.35">
      <c r="B105" s="16" t="s">
        <v>1355</v>
      </c>
      <c r="C105" s="16" t="s">
        <v>1356</v>
      </c>
      <c r="D105" s="25" t="s">
        <v>1247</v>
      </c>
      <c r="E105" s="30">
        <v>476</v>
      </c>
      <c r="F105" s="31">
        <v>402</v>
      </c>
      <c r="G105" s="48">
        <f t="shared" si="2"/>
        <v>74</v>
      </c>
    </row>
    <row r="106" spans="2:7" x14ac:dyDescent="0.35">
      <c r="B106" s="35" t="s">
        <v>1357</v>
      </c>
      <c r="C106" s="16" t="s">
        <v>138</v>
      </c>
      <c r="D106" s="30">
        <v>745</v>
      </c>
      <c r="E106" s="30">
        <v>2361</v>
      </c>
      <c r="F106" s="31">
        <v>2399</v>
      </c>
      <c r="G106" s="48">
        <f t="shared" si="2"/>
        <v>-38</v>
      </c>
    </row>
    <row r="107" spans="2:7" x14ac:dyDescent="0.35">
      <c r="B107" s="16" t="s">
        <v>1358</v>
      </c>
      <c r="C107" s="16" t="s">
        <v>1359</v>
      </c>
      <c r="D107" s="25" t="s">
        <v>1247</v>
      </c>
      <c r="E107" s="30">
        <v>161</v>
      </c>
      <c r="F107" s="31">
        <v>310</v>
      </c>
      <c r="G107" s="48">
        <f t="shared" si="2"/>
        <v>-149</v>
      </c>
    </row>
    <row r="108" spans="2:7" x14ac:dyDescent="0.35">
      <c r="B108" s="16" t="s">
        <v>1360</v>
      </c>
      <c r="C108" s="16" t="s">
        <v>1361</v>
      </c>
      <c r="D108" s="25" t="s">
        <v>1247</v>
      </c>
      <c r="E108" s="30">
        <v>48</v>
      </c>
      <c r="F108" s="31">
        <v>110</v>
      </c>
      <c r="G108" s="48">
        <f t="shared" si="2"/>
        <v>-62</v>
      </c>
    </row>
    <row r="109" spans="2:7" x14ac:dyDescent="0.35">
      <c r="B109" s="35" t="s">
        <v>1362</v>
      </c>
      <c r="C109" s="16" t="s">
        <v>1363</v>
      </c>
      <c r="D109" s="30">
        <v>806</v>
      </c>
      <c r="E109" s="30">
        <v>4536</v>
      </c>
      <c r="F109" s="31">
        <v>3775</v>
      </c>
      <c r="G109" s="48">
        <f t="shared" si="2"/>
        <v>761</v>
      </c>
    </row>
    <row r="110" spans="2:7" x14ac:dyDescent="0.35">
      <c r="B110" s="16" t="s">
        <v>1364</v>
      </c>
      <c r="C110" s="16" t="s">
        <v>1365</v>
      </c>
      <c r="D110" s="25" t="s">
        <v>1247</v>
      </c>
      <c r="E110" s="25" t="s">
        <v>1247</v>
      </c>
      <c r="F110" s="31">
        <v>1149</v>
      </c>
      <c r="G110" s="48" t="e">
        <f t="shared" si="2"/>
        <v>#VALUE!</v>
      </c>
    </row>
    <row r="111" spans="2:7" x14ac:dyDescent="0.35">
      <c r="B111" s="35" t="s">
        <v>1366</v>
      </c>
      <c r="C111" s="16" t="s">
        <v>146</v>
      </c>
      <c r="D111" s="30">
        <v>1156</v>
      </c>
      <c r="E111" s="30">
        <v>6440</v>
      </c>
      <c r="F111" s="31">
        <v>7755</v>
      </c>
      <c r="G111" s="48">
        <f t="shared" si="2"/>
        <v>-1315</v>
      </c>
    </row>
    <row r="112" spans="2:7" x14ac:dyDescent="0.35">
      <c r="B112" s="35" t="s">
        <v>1367</v>
      </c>
      <c r="C112" s="16" t="s">
        <v>172</v>
      </c>
      <c r="D112" s="30">
        <v>951</v>
      </c>
      <c r="E112" s="30">
        <v>5755</v>
      </c>
      <c r="F112" s="31">
        <v>6769</v>
      </c>
      <c r="G112" s="48">
        <f t="shared" si="2"/>
        <v>-1014</v>
      </c>
    </row>
    <row r="113" spans="2:7" x14ac:dyDescent="0.35">
      <c r="B113" s="35" t="s">
        <v>1368</v>
      </c>
      <c r="C113" s="16" t="s">
        <v>141</v>
      </c>
      <c r="D113" s="30">
        <v>317</v>
      </c>
      <c r="E113" s="30">
        <v>2248</v>
      </c>
      <c r="F113" s="31">
        <v>2455</v>
      </c>
      <c r="G113" s="48">
        <f t="shared" si="2"/>
        <v>-207</v>
      </c>
    </row>
    <row r="114" spans="2:7" x14ac:dyDescent="0.35">
      <c r="B114" s="35" t="s">
        <v>1369</v>
      </c>
      <c r="C114" s="16" t="s">
        <v>139</v>
      </c>
      <c r="D114" s="30">
        <v>829</v>
      </c>
      <c r="E114" s="30">
        <v>3961</v>
      </c>
      <c r="F114" s="31">
        <v>4099</v>
      </c>
      <c r="G114" s="48">
        <f t="shared" si="2"/>
        <v>-138</v>
      </c>
    </row>
    <row r="115" spans="2:7" x14ac:dyDescent="0.35">
      <c r="B115" s="35" t="s">
        <v>1370</v>
      </c>
      <c r="C115" s="16" t="s">
        <v>1371</v>
      </c>
      <c r="D115" s="30">
        <v>259</v>
      </c>
      <c r="E115" s="30">
        <v>1174</v>
      </c>
      <c r="F115" s="31">
        <v>1189</v>
      </c>
      <c r="G115" s="48">
        <f t="shared" si="2"/>
        <v>-15</v>
      </c>
    </row>
    <row r="116" spans="2:7" x14ac:dyDescent="0.35">
      <c r="B116" s="16" t="s">
        <v>1372</v>
      </c>
      <c r="C116" s="16" t="s">
        <v>1373</v>
      </c>
      <c r="D116" s="25" t="s">
        <v>1247</v>
      </c>
      <c r="E116" s="30">
        <v>34</v>
      </c>
      <c r="F116" s="31">
        <v>34</v>
      </c>
      <c r="G116" s="48">
        <f t="shared" si="2"/>
        <v>0</v>
      </c>
    </row>
    <row r="117" spans="2:7" x14ac:dyDescent="0.35">
      <c r="B117" s="35" t="s">
        <v>1374</v>
      </c>
      <c r="C117" s="16" t="s">
        <v>145</v>
      </c>
      <c r="D117" s="30">
        <v>505</v>
      </c>
      <c r="E117" s="30">
        <v>2672</v>
      </c>
      <c r="F117" s="31">
        <v>2871</v>
      </c>
      <c r="G117" s="48">
        <f t="shared" si="2"/>
        <v>-199</v>
      </c>
    </row>
    <row r="118" spans="2:7" x14ac:dyDescent="0.35">
      <c r="B118" s="35" t="s">
        <v>1375</v>
      </c>
      <c r="C118" s="16" t="s">
        <v>140</v>
      </c>
      <c r="D118" s="30">
        <v>260</v>
      </c>
      <c r="E118" s="30">
        <v>1158</v>
      </c>
      <c r="F118" s="31">
        <v>1335</v>
      </c>
      <c r="G118" s="48">
        <f t="shared" si="2"/>
        <v>-177</v>
      </c>
    </row>
    <row r="119" spans="2:7" x14ac:dyDescent="0.35">
      <c r="B119" s="35" t="s">
        <v>1376</v>
      </c>
      <c r="C119" s="16" t="s">
        <v>125</v>
      </c>
      <c r="D119" s="30">
        <v>753</v>
      </c>
      <c r="E119" s="30">
        <v>4981</v>
      </c>
      <c r="F119" s="31">
        <v>5103</v>
      </c>
      <c r="G119" s="48">
        <f t="shared" si="2"/>
        <v>-122</v>
      </c>
    </row>
    <row r="120" spans="2:7" x14ac:dyDescent="0.35">
      <c r="B120" s="35" t="s">
        <v>1377</v>
      </c>
      <c r="C120" s="16" t="s">
        <v>168</v>
      </c>
      <c r="D120" s="30">
        <v>702</v>
      </c>
      <c r="E120" s="30">
        <v>3183</v>
      </c>
      <c r="F120" s="31">
        <f>3362+92+153</f>
        <v>3607</v>
      </c>
      <c r="G120" s="48">
        <f t="shared" si="2"/>
        <v>-424</v>
      </c>
    </row>
    <row r="121" spans="2:7" x14ac:dyDescent="0.35">
      <c r="B121" s="35" t="s">
        <v>1378</v>
      </c>
      <c r="C121" s="16" t="s">
        <v>122</v>
      </c>
      <c r="D121" s="30">
        <v>1146</v>
      </c>
      <c r="E121" s="30">
        <v>6925</v>
      </c>
      <c r="F121" s="31">
        <v>7038</v>
      </c>
      <c r="G121" s="48">
        <f t="shared" si="2"/>
        <v>-113</v>
      </c>
    </row>
    <row r="122" spans="2:7" x14ac:dyDescent="0.35">
      <c r="B122" s="38" t="s">
        <v>1379</v>
      </c>
      <c r="C122" s="16" t="s">
        <v>1380</v>
      </c>
      <c r="D122" s="25" t="s">
        <v>1247</v>
      </c>
      <c r="E122" s="30">
        <f>794+82</f>
        <v>876</v>
      </c>
      <c r="F122" s="31">
        <f>829+81</f>
        <v>910</v>
      </c>
      <c r="G122" s="48">
        <f t="shared" si="2"/>
        <v>-34</v>
      </c>
    </row>
    <row r="123" spans="2:7" x14ac:dyDescent="0.35">
      <c r="B123" s="38" t="s">
        <v>1381</v>
      </c>
      <c r="C123" s="16" t="s">
        <v>132</v>
      </c>
      <c r="D123" s="30">
        <v>344</v>
      </c>
      <c r="E123" s="30">
        <v>4536</v>
      </c>
      <c r="F123" s="31">
        <v>2440</v>
      </c>
      <c r="G123" s="50">
        <f t="shared" si="2"/>
        <v>2096</v>
      </c>
    </row>
    <row r="124" spans="2:7" x14ac:dyDescent="0.35">
      <c r="B124" s="35" t="s">
        <v>1382</v>
      </c>
      <c r="C124" s="16" t="s">
        <v>159</v>
      </c>
      <c r="D124" s="30">
        <v>798</v>
      </c>
      <c r="E124" s="30">
        <v>6079</v>
      </c>
      <c r="F124" s="31">
        <v>6120</v>
      </c>
      <c r="G124" s="48">
        <f t="shared" si="2"/>
        <v>-41</v>
      </c>
    </row>
    <row r="125" spans="2:7" x14ac:dyDescent="0.35">
      <c r="B125" s="35" t="s">
        <v>1383</v>
      </c>
      <c r="C125" s="16" t="s">
        <v>128</v>
      </c>
      <c r="D125" s="30">
        <v>724</v>
      </c>
      <c r="E125" s="30">
        <v>3980</v>
      </c>
      <c r="F125" s="31">
        <v>4226</v>
      </c>
      <c r="G125" s="48">
        <f t="shared" si="2"/>
        <v>-246</v>
      </c>
    </row>
    <row r="126" spans="2:7" x14ac:dyDescent="0.35">
      <c r="B126" s="35" t="s">
        <v>1384</v>
      </c>
      <c r="C126" s="16" t="s">
        <v>1385</v>
      </c>
      <c r="D126" s="30">
        <v>1232</v>
      </c>
      <c r="E126" s="30">
        <v>8873</v>
      </c>
      <c r="F126" s="31">
        <v>9081</v>
      </c>
      <c r="G126" s="48">
        <f t="shared" si="2"/>
        <v>-208</v>
      </c>
    </row>
    <row r="127" spans="2:7" x14ac:dyDescent="0.35">
      <c r="B127" s="35" t="s">
        <v>1386</v>
      </c>
      <c r="C127" s="16" t="s">
        <v>1387</v>
      </c>
      <c r="D127" s="30">
        <v>561</v>
      </c>
      <c r="E127" s="30">
        <v>4062</v>
      </c>
      <c r="F127" s="31">
        <v>4372</v>
      </c>
      <c r="G127" s="48">
        <f t="shared" si="2"/>
        <v>-310</v>
      </c>
    </row>
    <row r="128" spans="2:7" x14ac:dyDescent="0.35">
      <c r="B128" s="35" t="s">
        <v>1388</v>
      </c>
      <c r="C128" s="16" t="s">
        <v>143</v>
      </c>
      <c r="D128" s="30">
        <v>488</v>
      </c>
      <c r="E128" s="30">
        <v>3041</v>
      </c>
      <c r="F128" s="31">
        <v>3487</v>
      </c>
      <c r="G128" s="48">
        <f t="shared" si="2"/>
        <v>-446</v>
      </c>
    </row>
    <row r="129" spans="2:8" x14ac:dyDescent="0.35">
      <c r="B129" s="16" t="s">
        <v>1389</v>
      </c>
      <c r="C129" s="16" t="s">
        <v>1390</v>
      </c>
      <c r="D129" s="25" t="s">
        <v>1247</v>
      </c>
      <c r="E129" s="25" t="s">
        <v>1247</v>
      </c>
      <c r="F129" s="31">
        <v>2227</v>
      </c>
      <c r="G129" s="48"/>
      <c r="H129" s="16" t="s">
        <v>1503</v>
      </c>
    </row>
    <row r="130" spans="2:8" x14ac:dyDescent="0.35">
      <c r="B130" s="35" t="s">
        <v>1391</v>
      </c>
      <c r="C130" s="16" t="s">
        <v>124</v>
      </c>
      <c r="D130" s="30">
        <v>972</v>
      </c>
      <c r="E130" s="30">
        <v>6742</v>
      </c>
      <c r="F130" s="31">
        <v>7290</v>
      </c>
      <c r="G130" s="48">
        <f t="shared" si="2"/>
        <v>-548</v>
      </c>
    </row>
    <row r="131" spans="2:8" x14ac:dyDescent="0.35">
      <c r="B131" s="16" t="s">
        <v>1392</v>
      </c>
      <c r="C131" s="16" t="s">
        <v>1393</v>
      </c>
      <c r="D131" s="25" t="s">
        <v>1247</v>
      </c>
      <c r="E131" s="25" t="s">
        <v>1247</v>
      </c>
      <c r="F131" s="31">
        <v>94</v>
      </c>
      <c r="G131" s="48"/>
    </row>
    <row r="132" spans="2:8" x14ac:dyDescent="0.35">
      <c r="B132" s="35" t="s">
        <v>1394</v>
      </c>
      <c r="C132" s="16" t="s">
        <v>127</v>
      </c>
      <c r="D132" s="30">
        <v>1142</v>
      </c>
      <c r="E132" s="30">
        <v>6590</v>
      </c>
      <c r="F132" s="31">
        <v>6673</v>
      </c>
      <c r="G132" s="48">
        <f t="shared" si="2"/>
        <v>-83</v>
      </c>
    </row>
    <row r="133" spans="2:8" x14ac:dyDescent="0.35">
      <c r="B133" s="35" t="s">
        <v>1395</v>
      </c>
      <c r="C133" s="16" t="s">
        <v>131</v>
      </c>
      <c r="D133" s="30">
        <v>408</v>
      </c>
      <c r="E133" s="30">
        <v>2528</v>
      </c>
      <c r="F133" s="31">
        <v>2320</v>
      </c>
      <c r="G133" s="48">
        <f t="shared" si="2"/>
        <v>208</v>
      </c>
    </row>
    <row r="134" spans="2:8" x14ac:dyDescent="0.35">
      <c r="B134" s="16" t="s">
        <v>1396</v>
      </c>
      <c r="C134" s="16" t="s">
        <v>1397</v>
      </c>
      <c r="D134" s="25" t="s">
        <v>1247</v>
      </c>
      <c r="E134" s="25" t="s">
        <v>1247</v>
      </c>
      <c r="F134" s="31">
        <v>258</v>
      </c>
      <c r="G134" s="48"/>
    </row>
    <row r="135" spans="2:8" x14ac:dyDescent="0.35">
      <c r="B135" s="35" t="s">
        <v>1398</v>
      </c>
      <c r="C135" s="16" t="s">
        <v>123</v>
      </c>
      <c r="D135" s="30">
        <v>777</v>
      </c>
      <c r="E135" s="30">
        <v>3146</v>
      </c>
      <c r="F135" s="31">
        <v>3445</v>
      </c>
      <c r="G135" s="48">
        <f t="shared" si="2"/>
        <v>-299</v>
      </c>
    </row>
    <row r="136" spans="2:8" x14ac:dyDescent="0.35">
      <c r="B136" s="35" t="s">
        <v>1399</v>
      </c>
      <c r="C136" s="16" t="s">
        <v>170</v>
      </c>
      <c r="D136" s="30">
        <v>230</v>
      </c>
      <c r="E136" s="30">
        <v>1638</v>
      </c>
      <c r="F136" s="31">
        <v>1327</v>
      </c>
      <c r="G136" s="48">
        <f t="shared" si="2"/>
        <v>311</v>
      </c>
    </row>
    <row r="137" spans="2:8" x14ac:dyDescent="0.35">
      <c r="B137" s="16" t="s">
        <v>1400</v>
      </c>
      <c r="C137" s="16" t="s">
        <v>1401</v>
      </c>
      <c r="D137" s="25" t="s">
        <v>1247</v>
      </c>
      <c r="E137" s="30">
        <v>1780</v>
      </c>
      <c r="F137" s="31">
        <v>1749</v>
      </c>
      <c r="G137" s="48">
        <f t="shared" si="2"/>
        <v>31</v>
      </c>
    </row>
    <row r="138" spans="2:8" x14ac:dyDescent="0.35">
      <c r="B138" s="35" t="s">
        <v>1402</v>
      </c>
      <c r="C138" s="16" t="s">
        <v>1403</v>
      </c>
      <c r="D138" s="30">
        <v>493</v>
      </c>
      <c r="E138" s="30">
        <v>1470</v>
      </c>
      <c r="F138" s="31">
        <v>1481</v>
      </c>
      <c r="G138" s="48">
        <f t="shared" si="2"/>
        <v>-11</v>
      </c>
    </row>
    <row r="139" spans="2:8" x14ac:dyDescent="0.35">
      <c r="B139" s="16" t="s">
        <v>1404</v>
      </c>
      <c r="C139" s="16" t="s">
        <v>1405</v>
      </c>
      <c r="D139" s="25" t="s">
        <v>1247</v>
      </c>
      <c r="E139" s="30">
        <v>181</v>
      </c>
      <c r="F139" s="31">
        <v>173</v>
      </c>
      <c r="G139" s="48">
        <f t="shared" si="2"/>
        <v>8</v>
      </c>
    </row>
    <row r="140" spans="2:8" x14ac:dyDescent="0.35">
      <c r="B140" s="16" t="s">
        <v>1406</v>
      </c>
      <c r="C140" s="16" t="s">
        <v>1407</v>
      </c>
      <c r="D140" s="25" t="s">
        <v>1247</v>
      </c>
      <c r="E140" s="30">
        <v>444</v>
      </c>
      <c r="F140" s="31">
        <f>469+3</f>
        <v>472</v>
      </c>
      <c r="G140" s="48">
        <f t="shared" si="2"/>
        <v>-28</v>
      </c>
    </row>
    <row r="141" spans="2:8" x14ac:dyDescent="0.35">
      <c r="B141" s="16" t="s">
        <v>1408</v>
      </c>
      <c r="C141" s="16" t="s">
        <v>1409</v>
      </c>
      <c r="D141" s="25" t="s">
        <v>1247</v>
      </c>
      <c r="E141" s="30">
        <v>92</v>
      </c>
      <c r="F141" s="31">
        <v>92</v>
      </c>
      <c r="G141" s="48">
        <f t="shared" si="2"/>
        <v>0</v>
      </c>
    </row>
    <row r="142" spans="2:8" x14ac:dyDescent="0.35">
      <c r="B142" s="35" t="s">
        <v>1410</v>
      </c>
      <c r="C142" s="16" t="s">
        <v>149</v>
      </c>
      <c r="D142" s="30">
        <v>563</v>
      </c>
      <c r="E142" s="30">
        <v>2933</v>
      </c>
      <c r="F142" s="31">
        <v>2993</v>
      </c>
      <c r="G142" s="48">
        <f t="shared" si="2"/>
        <v>-60</v>
      </c>
    </row>
    <row r="143" spans="2:8" x14ac:dyDescent="0.35">
      <c r="B143" s="35" t="s">
        <v>1411</v>
      </c>
      <c r="C143" s="16" t="s">
        <v>150</v>
      </c>
      <c r="D143" s="30">
        <v>294</v>
      </c>
      <c r="E143" s="30">
        <v>1207</v>
      </c>
      <c r="F143" s="31">
        <v>1216</v>
      </c>
      <c r="G143" s="48">
        <f t="shared" si="2"/>
        <v>-9</v>
      </c>
    </row>
    <row r="144" spans="2:8" x14ac:dyDescent="0.35">
      <c r="B144" s="35" t="s">
        <v>1412</v>
      </c>
      <c r="C144" s="16" t="s">
        <v>144</v>
      </c>
      <c r="D144" s="30">
        <v>289</v>
      </c>
      <c r="E144" s="30">
        <v>768</v>
      </c>
      <c r="F144" s="31">
        <v>989</v>
      </c>
      <c r="G144" s="48">
        <f t="shared" si="2"/>
        <v>-221</v>
      </c>
    </row>
    <row r="145" spans="2:7" x14ac:dyDescent="0.35">
      <c r="B145" s="16" t="s">
        <v>1413</v>
      </c>
      <c r="C145" s="16" t="s">
        <v>1414</v>
      </c>
      <c r="D145" s="25" t="s">
        <v>1247</v>
      </c>
      <c r="E145" s="30">
        <v>149</v>
      </c>
      <c r="F145" s="31">
        <v>211</v>
      </c>
      <c r="G145" s="48">
        <f t="shared" si="2"/>
        <v>-62</v>
      </c>
    </row>
    <row r="146" spans="2:7" x14ac:dyDescent="0.35">
      <c r="B146" s="16" t="s">
        <v>1415</v>
      </c>
      <c r="C146" s="16" t="s">
        <v>1416</v>
      </c>
      <c r="D146" s="25" t="s">
        <v>1247</v>
      </c>
      <c r="E146" s="30">
        <v>35</v>
      </c>
      <c r="F146" s="31">
        <v>34</v>
      </c>
      <c r="G146" s="48">
        <f t="shared" si="2"/>
        <v>1</v>
      </c>
    </row>
    <row r="147" spans="2:7" x14ac:dyDescent="0.35">
      <c r="B147" s="35" t="s">
        <v>1417</v>
      </c>
      <c r="C147" s="16" t="s">
        <v>153</v>
      </c>
      <c r="D147" s="30">
        <v>282</v>
      </c>
      <c r="E147" s="30">
        <v>902</v>
      </c>
      <c r="F147" s="31">
        <v>1122</v>
      </c>
      <c r="G147" s="48">
        <f t="shared" si="2"/>
        <v>-220</v>
      </c>
    </row>
    <row r="148" spans="2:7" x14ac:dyDescent="0.35">
      <c r="B148" s="16" t="s">
        <v>1418</v>
      </c>
      <c r="C148" s="16" t="s">
        <v>1419</v>
      </c>
      <c r="D148" s="25" t="s">
        <v>1247</v>
      </c>
      <c r="E148" s="30">
        <v>185</v>
      </c>
      <c r="F148" s="31">
        <v>176</v>
      </c>
      <c r="G148" s="48">
        <f t="shared" si="2"/>
        <v>9</v>
      </c>
    </row>
    <row r="149" spans="2:7" x14ac:dyDescent="0.35">
      <c r="B149" s="35" t="s">
        <v>1420</v>
      </c>
      <c r="C149" s="16" t="s">
        <v>155</v>
      </c>
      <c r="D149" s="30">
        <v>350</v>
      </c>
      <c r="E149" s="30">
        <v>1884</v>
      </c>
      <c r="F149" s="31">
        <v>1993</v>
      </c>
      <c r="G149" s="48">
        <f t="shared" si="2"/>
        <v>-109</v>
      </c>
    </row>
    <row r="150" spans="2:7" x14ac:dyDescent="0.35">
      <c r="B150" s="16" t="s">
        <v>1421</v>
      </c>
      <c r="C150" s="16" t="s">
        <v>1422</v>
      </c>
      <c r="D150" s="30">
        <v>34</v>
      </c>
      <c r="E150" s="30">
        <v>89</v>
      </c>
      <c r="F150" s="31">
        <v>46</v>
      </c>
      <c r="G150" s="48">
        <f t="shared" si="2"/>
        <v>43</v>
      </c>
    </row>
    <row r="151" spans="2:7" x14ac:dyDescent="0.35">
      <c r="B151" s="16" t="s">
        <v>1423</v>
      </c>
      <c r="C151" s="16" t="s">
        <v>1424</v>
      </c>
      <c r="D151" s="30">
        <v>33</v>
      </c>
      <c r="E151" s="30">
        <v>111</v>
      </c>
      <c r="F151" s="31">
        <v>110</v>
      </c>
      <c r="G151" s="48">
        <f t="shared" si="2"/>
        <v>1</v>
      </c>
    </row>
    <row r="152" spans="2:7" x14ac:dyDescent="0.35">
      <c r="B152" s="33" t="s">
        <v>1425</v>
      </c>
      <c r="C152" s="33" t="s">
        <v>1426</v>
      </c>
      <c r="D152" s="30">
        <v>10</v>
      </c>
      <c r="E152" s="25" t="s">
        <v>1427</v>
      </c>
      <c r="F152" s="25" t="s">
        <v>1427</v>
      </c>
      <c r="G152" s="48"/>
    </row>
    <row r="153" spans="2:7" x14ac:dyDescent="0.35">
      <c r="B153" s="33" t="s">
        <v>1428</v>
      </c>
      <c r="C153" s="33" t="s">
        <v>1429</v>
      </c>
      <c r="D153" s="30">
        <v>19</v>
      </c>
      <c r="E153" s="25" t="s">
        <v>1427</v>
      </c>
      <c r="F153" s="25" t="s">
        <v>1427</v>
      </c>
      <c r="G153" s="48"/>
    </row>
    <row r="154" spans="2:7" x14ac:dyDescent="0.35">
      <c r="B154" s="33" t="s">
        <v>1430</v>
      </c>
      <c r="C154" s="33" t="s">
        <v>1431</v>
      </c>
      <c r="D154" s="30">
        <v>44</v>
      </c>
      <c r="E154" s="25" t="s">
        <v>1427</v>
      </c>
      <c r="F154" s="25" t="s">
        <v>1427</v>
      </c>
      <c r="G154" s="48"/>
    </row>
    <row r="155" spans="2:7" x14ac:dyDescent="0.35">
      <c r="B155" s="35" t="s">
        <v>1432</v>
      </c>
      <c r="C155" s="16" t="s">
        <v>167</v>
      </c>
      <c r="D155" s="30">
        <v>973</v>
      </c>
      <c r="E155" s="30">
        <v>6135</v>
      </c>
      <c r="F155" s="31">
        <v>6669</v>
      </c>
      <c r="G155" s="48">
        <f t="shared" si="2"/>
        <v>-534</v>
      </c>
    </row>
    <row r="156" spans="2:7" x14ac:dyDescent="0.35">
      <c r="B156" s="35" t="s">
        <v>1433</v>
      </c>
      <c r="C156" s="16" t="s">
        <v>147</v>
      </c>
      <c r="D156" s="30">
        <v>262</v>
      </c>
      <c r="E156" s="30">
        <v>539</v>
      </c>
      <c r="F156" s="31">
        <v>887</v>
      </c>
      <c r="G156" s="48">
        <f t="shared" si="2"/>
        <v>-348</v>
      </c>
    </row>
    <row r="157" spans="2:7" x14ac:dyDescent="0.35">
      <c r="B157" s="16" t="s">
        <v>1434</v>
      </c>
      <c r="C157" s="16" t="s">
        <v>1435</v>
      </c>
      <c r="D157" s="25" t="s">
        <v>1247</v>
      </c>
      <c r="E157" s="30">
        <v>51</v>
      </c>
      <c r="F157" s="31">
        <v>69</v>
      </c>
      <c r="G157" s="48">
        <f t="shared" si="2"/>
        <v>-18</v>
      </c>
    </row>
    <row r="158" spans="2:7" x14ac:dyDescent="0.35">
      <c r="B158" s="35" t="s">
        <v>1436</v>
      </c>
      <c r="C158" s="16" t="s">
        <v>129</v>
      </c>
      <c r="D158" s="30">
        <v>722</v>
      </c>
      <c r="E158" s="30">
        <v>4675</v>
      </c>
      <c r="F158" s="31">
        <v>4791</v>
      </c>
      <c r="G158" s="48">
        <f t="shared" si="2"/>
        <v>-116</v>
      </c>
    </row>
    <row r="159" spans="2:7" x14ac:dyDescent="0.35">
      <c r="B159" s="16" t="s">
        <v>1437</v>
      </c>
      <c r="C159" s="16" t="s">
        <v>1438</v>
      </c>
      <c r="D159" s="30">
        <v>49</v>
      </c>
      <c r="E159" s="30">
        <v>254</v>
      </c>
      <c r="F159" s="31">
        <v>239</v>
      </c>
      <c r="G159" s="48">
        <f t="shared" ref="G159:G187" si="3">E159-F159</f>
        <v>15</v>
      </c>
    </row>
    <row r="160" spans="2:7" x14ac:dyDescent="0.35">
      <c r="B160" s="16" t="s">
        <v>1439</v>
      </c>
      <c r="C160" s="16" t="s">
        <v>1440</v>
      </c>
      <c r="D160" s="30">
        <v>32</v>
      </c>
      <c r="E160" s="30">
        <v>175</v>
      </c>
      <c r="F160" s="31">
        <v>168</v>
      </c>
      <c r="G160" s="48">
        <f t="shared" si="3"/>
        <v>7</v>
      </c>
    </row>
    <row r="161" spans="2:7" x14ac:dyDescent="0.35">
      <c r="B161" s="35" t="s">
        <v>1441</v>
      </c>
      <c r="C161" s="16" t="s">
        <v>137</v>
      </c>
      <c r="D161" s="30">
        <v>494</v>
      </c>
      <c r="E161" s="30">
        <v>3451</v>
      </c>
      <c r="F161" s="31">
        <v>3497</v>
      </c>
      <c r="G161" s="48">
        <f t="shared" si="3"/>
        <v>-46</v>
      </c>
    </row>
    <row r="162" spans="2:7" x14ac:dyDescent="0.35">
      <c r="B162" s="35" t="s">
        <v>1442</v>
      </c>
      <c r="C162" s="16" t="s">
        <v>158</v>
      </c>
      <c r="D162" s="30">
        <v>984</v>
      </c>
      <c r="E162" s="30">
        <v>8750</v>
      </c>
      <c r="F162" s="31">
        <v>8856</v>
      </c>
      <c r="G162" s="48">
        <f t="shared" si="3"/>
        <v>-106</v>
      </c>
    </row>
    <row r="163" spans="2:7" x14ac:dyDescent="0.35">
      <c r="B163" s="35" t="s">
        <v>1443</v>
      </c>
      <c r="C163" s="16" t="s">
        <v>148</v>
      </c>
      <c r="D163" s="30">
        <v>237</v>
      </c>
      <c r="E163" s="30">
        <v>663</v>
      </c>
      <c r="F163" s="31">
        <v>819</v>
      </c>
      <c r="G163" s="48">
        <f t="shared" si="3"/>
        <v>-156</v>
      </c>
    </row>
    <row r="164" spans="2:7" x14ac:dyDescent="0.35">
      <c r="B164" s="35" t="s">
        <v>1444</v>
      </c>
      <c r="C164" s="16" t="s">
        <v>151</v>
      </c>
      <c r="D164" s="30">
        <v>214</v>
      </c>
      <c r="E164" s="30">
        <v>428</v>
      </c>
      <c r="F164" s="31">
        <f>699+9</f>
        <v>708</v>
      </c>
      <c r="G164" s="48">
        <f t="shared" si="3"/>
        <v>-280</v>
      </c>
    </row>
    <row r="165" spans="2:7" x14ac:dyDescent="0.35">
      <c r="B165" s="35" t="s">
        <v>1445</v>
      </c>
      <c r="C165" s="16" t="s">
        <v>142</v>
      </c>
      <c r="D165" s="30">
        <v>294</v>
      </c>
      <c r="E165" s="30">
        <v>1264</v>
      </c>
      <c r="F165" s="31">
        <v>1268</v>
      </c>
      <c r="G165" s="48">
        <f t="shared" si="3"/>
        <v>-4</v>
      </c>
    </row>
    <row r="166" spans="2:7" x14ac:dyDescent="0.35">
      <c r="B166" s="35" t="s">
        <v>1446</v>
      </c>
      <c r="C166" s="16" t="s">
        <v>126</v>
      </c>
      <c r="D166" s="30">
        <v>486</v>
      </c>
      <c r="E166" s="30">
        <v>2137</v>
      </c>
      <c r="F166" s="31">
        <v>2163</v>
      </c>
      <c r="G166" s="48">
        <f t="shared" si="3"/>
        <v>-26</v>
      </c>
    </row>
    <row r="167" spans="2:7" x14ac:dyDescent="0.35">
      <c r="B167" s="35" t="s">
        <v>1447</v>
      </c>
      <c r="C167" s="16" t="s">
        <v>160</v>
      </c>
      <c r="D167" s="30">
        <v>698</v>
      </c>
      <c r="E167" s="30">
        <v>2940</v>
      </c>
      <c r="F167" s="31">
        <v>3172</v>
      </c>
      <c r="G167" s="48">
        <f t="shared" si="3"/>
        <v>-232</v>
      </c>
    </row>
    <row r="168" spans="2:7" x14ac:dyDescent="0.35">
      <c r="B168" s="35" t="s">
        <v>1448</v>
      </c>
      <c r="C168" s="16" t="s">
        <v>134</v>
      </c>
      <c r="D168" s="30">
        <v>279</v>
      </c>
      <c r="E168" s="30">
        <v>783</v>
      </c>
      <c r="F168" s="31">
        <f>1018+99</f>
        <v>1117</v>
      </c>
      <c r="G168" s="48">
        <f t="shared" si="3"/>
        <v>-334</v>
      </c>
    </row>
    <row r="169" spans="2:7" x14ac:dyDescent="0.35">
      <c r="B169" s="16" t="s">
        <v>1449</v>
      </c>
      <c r="C169" s="16" t="s">
        <v>1450</v>
      </c>
      <c r="D169" s="30">
        <v>62</v>
      </c>
      <c r="E169" s="30">
        <v>118</v>
      </c>
      <c r="F169" s="31">
        <v>118</v>
      </c>
      <c r="G169" s="48">
        <f t="shared" si="3"/>
        <v>0</v>
      </c>
    </row>
    <row r="170" spans="2:7" x14ac:dyDescent="0.35">
      <c r="B170" s="16" t="s">
        <v>1451</v>
      </c>
      <c r="C170" s="16" t="s">
        <v>1452</v>
      </c>
      <c r="D170" s="25" t="s">
        <v>1247</v>
      </c>
      <c r="E170" s="30">
        <v>72</v>
      </c>
      <c r="F170" s="31">
        <v>140</v>
      </c>
      <c r="G170" s="48">
        <f t="shared" si="3"/>
        <v>-68</v>
      </c>
    </row>
    <row r="171" spans="2:7" x14ac:dyDescent="0.35">
      <c r="B171" s="16" t="s">
        <v>1453</v>
      </c>
      <c r="C171" s="16" t="s">
        <v>1454</v>
      </c>
      <c r="D171" s="30">
        <v>42</v>
      </c>
      <c r="E171" s="30">
        <v>235</v>
      </c>
      <c r="F171" s="31">
        <v>265</v>
      </c>
      <c r="G171" s="48">
        <f t="shared" si="3"/>
        <v>-30</v>
      </c>
    </row>
    <row r="172" spans="2:7" x14ac:dyDescent="0.35">
      <c r="B172" s="16" t="s">
        <v>1455</v>
      </c>
      <c r="C172" s="16" t="s">
        <v>1456</v>
      </c>
      <c r="D172" s="25" t="s">
        <v>1247</v>
      </c>
      <c r="E172" s="30">
        <v>15</v>
      </c>
      <c r="F172" s="31">
        <v>17</v>
      </c>
      <c r="G172" s="48">
        <f t="shared" si="3"/>
        <v>-2</v>
      </c>
    </row>
    <row r="173" spans="2:7" x14ac:dyDescent="0.35">
      <c r="B173" s="35" t="s">
        <v>1457</v>
      </c>
      <c r="C173" s="16" t="s">
        <v>169</v>
      </c>
      <c r="D173" s="30">
        <v>1221</v>
      </c>
      <c r="E173" s="30">
        <v>10293</v>
      </c>
      <c r="F173" s="31">
        <v>10313</v>
      </c>
      <c r="G173" s="48">
        <f t="shared" si="3"/>
        <v>-20</v>
      </c>
    </row>
    <row r="174" spans="2:7" x14ac:dyDescent="0.35">
      <c r="B174" s="35" t="s">
        <v>1458</v>
      </c>
      <c r="C174" s="16" t="s">
        <v>171</v>
      </c>
      <c r="D174" s="30">
        <v>1002</v>
      </c>
      <c r="E174" s="30">
        <v>7651</v>
      </c>
      <c r="F174" s="31">
        <v>7527</v>
      </c>
      <c r="G174" s="48">
        <f t="shared" si="3"/>
        <v>124</v>
      </c>
    </row>
    <row r="175" spans="2:7" x14ac:dyDescent="0.35">
      <c r="B175" s="35" t="s">
        <v>1459</v>
      </c>
      <c r="C175" s="16" t="s">
        <v>121</v>
      </c>
      <c r="D175" s="30">
        <v>839</v>
      </c>
      <c r="E175" s="30">
        <v>7443</v>
      </c>
      <c r="F175" s="31">
        <v>7383</v>
      </c>
      <c r="G175" s="48">
        <f t="shared" si="3"/>
        <v>60</v>
      </c>
    </row>
    <row r="176" spans="2:7" x14ac:dyDescent="0.35">
      <c r="B176" s="37" t="s">
        <v>1460</v>
      </c>
      <c r="C176" s="33" t="s">
        <v>156</v>
      </c>
      <c r="D176" s="30">
        <v>287</v>
      </c>
      <c r="E176" s="25" t="s">
        <v>1427</v>
      </c>
      <c r="F176" s="25" t="s">
        <v>1427</v>
      </c>
      <c r="G176" s="48" t="e">
        <f t="shared" si="3"/>
        <v>#VALUE!</v>
      </c>
    </row>
    <row r="177" spans="2:7" x14ac:dyDescent="0.35">
      <c r="B177" s="16" t="s">
        <v>1461</v>
      </c>
      <c r="C177" s="16" t="s">
        <v>1462</v>
      </c>
      <c r="D177" s="30">
        <v>131</v>
      </c>
      <c r="E177" s="30">
        <v>1194</v>
      </c>
      <c r="F177" s="31">
        <v>1219</v>
      </c>
      <c r="G177" s="48">
        <f t="shared" si="3"/>
        <v>-25</v>
      </c>
    </row>
    <row r="178" spans="2:7" x14ac:dyDescent="0.35">
      <c r="B178" s="16" t="s">
        <v>1463</v>
      </c>
      <c r="C178" s="16" t="s">
        <v>1464</v>
      </c>
      <c r="D178" s="30">
        <v>88</v>
      </c>
      <c r="E178" s="30">
        <v>1092</v>
      </c>
      <c r="F178" s="31">
        <v>1095</v>
      </c>
      <c r="G178" s="48">
        <f t="shared" si="3"/>
        <v>-3</v>
      </c>
    </row>
    <row r="179" spans="2:7" x14ac:dyDescent="0.35">
      <c r="B179" s="16" t="s">
        <v>1465</v>
      </c>
      <c r="C179" s="16" t="s">
        <v>1466</v>
      </c>
      <c r="D179" s="30">
        <v>306</v>
      </c>
      <c r="E179" s="30">
        <v>3130</v>
      </c>
      <c r="F179" s="31">
        <v>3681</v>
      </c>
      <c r="G179" s="48">
        <f t="shared" si="3"/>
        <v>-551</v>
      </c>
    </row>
    <row r="180" spans="2:7" x14ac:dyDescent="0.35">
      <c r="B180" s="35" t="s">
        <v>1467</v>
      </c>
      <c r="C180" s="16" t="s">
        <v>152</v>
      </c>
      <c r="D180" s="30">
        <v>365</v>
      </c>
      <c r="E180" s="30">
        <v>1270</v>
      </c>
      <c r="F180" s="31">
        <v>1903</v>
      </c>
      <c r="G180" s="48">
        <f t="shared" si="3"/>
        <v>-633</v>
      </c>
    </row>
    <row r="181" spans="2:7" x14ac:dyDescent="0.35">
      <c r="B181" s="16" t="s">
        <v>1468</v>
      </c>
      <c r="C181" s="16" t="s">
        <v>1469</v>
      </c>
      <c r="D181" s="30">
        <v>28</v>
      </c>
      <c r="E181" s="30">
        <v>118</v>
      </c>
      <c r="F181" s="31">
        <v>116</v>
      </c>
      <c r="G181" s="48">
        <f t="shared" si="3"/>
        <v>2</v>
      </c>
    </row>
    <row r="182" spans="2:7" x14ac:dyDescent="0.35">
      <c r="B182" s="16" t="s">
        <v>1470</v>
      </c>
      <c r="C182" s="16" t="s">
        <v>1471</v>
      </c>
      <c r="D182" s="30">
        <v>41</v>
      </c>
      <c r="E182" s="30">
        <v>413</v>
      </c>
      <c r="F182" s="31">
        <v>456</v>
      </c>
      <c r="G182" s="48">
        <f t="shared" si="3"/>
        <v>-43</v>
      </c>
    </row>
    <row r="183" spans="2:7" x14ac:dyDescent="0.35">
      <c r="B183" s="35" t="s">
        <v>1472</v>
      </c>
      <c r="C183" s="16" t="s">
        <v>173</v>
      </c>
      <c r="D183" s="30">
        <v>758</v>
      </c>
      <c r="E183" s="30">
        <f>4423+168</f>
        <v>4591</v>
      </c>
      <c r="F183" s="31">
        <f>5304+242</f>
        <v>5546</v>
      </c>
      <c r="G183" s="48">
        <f t="shared" si="3"/>
        <v>-955</v>
      </c>
    </row>
    <row r="184" spans="2:7" x14ac:dyDescent="0.35">
      <c r="B184" s="35" t="s">
        <v>1473</v>
      </c>
      <c r="C184" s="16" t="s">
        <v>130</v>
      </c>
      <c r="D184" s="30">
        <v>274</v>
      </c>
      <c r="E184" s="30">
        <v>736</v>
      </c>
      <c r="F184" s="31">
        <v>1654</v>
      </c>
      <c r="G184" s="48">
        <f t="shared" si="3"/>
        <v>-918</v>
      </c>
    </row>
    <row r="185" spans="2:7" x14ac:dyDescent="0.35">
      <c r="B185" s="37" t="s">
        <v>1474</v>
      </c>
      <c r="C185" s="33" t="s">
        <v>1475</v>
      </c>
      <c r="D185" s="30">
        <v>77</v>
      </c>
      <c r="E185" s="25" t="s">
        <v>1427</v>
      </c>
      <c r="F185" s="25" t="s">
        <v>1427</v>
      </c>
      <c r="G185" s="48" t="e">
        <f t="shared" si="3"/>
        <v>#VALUE!</v>
      </c>
    </row>
    <row r="186" spans="2:7" x14ac:dyDescent="0.35">
      <c r="B186" s="38" t="s">
        <v>1476</v>
      </c>
      <c r="C186" s="16" t="s">
        <v>135</v>
      </c>
      <c r="D186" s="30">
        <v>241</v>
      </c>
      <c r="E186" s="30">
        <v>1783</v>
      </c>
      <c r="F186" s="31">
        <v>1948</v>
      </c>
      <c r="G186" s="48">
        <f t="shared" si="3"/>
        <v>-165</v>
      </c>
    </row>
    <row r="187" spans="2:7" x14ac:dyDescent="0.35">
      <c r="B187" s="38" t="s">
        <v>1477</v>
      </c>
      <c r="C187" s="16" t="s">
        <v>136</v>
      </c>
      <c r="D187" s="30">
        <v>287</v>
      </c>
      <c r="E187" s="30">
        <v>1838</v>
      </c>
      <c r="F187" s="31">
        <v>1967</v>
      </c>
      <c r="G187" s="48">
        <f t="shared" si="3"/>
        <v>-129</v>
      </c>
    </row>
    <row r="189" spans="2:7" x14ac:dyDescent="0.35">
      <c r="E189" s="51">
        <f>SUM(E4:E187)</f>
        <v>211433</v>
      </c>
      <c r="F189" s="51">
        <f>SUM(F4:F187)</f>
        <v>228316</v>
      </c>
    </row>
  </sheetData>
  <autoFilter ref="D3:D135" xr:uid="{0BB79F84-17EB-4523-8CEC-5BA489485DC3}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C0D4A-BD25-4B33-9882-2169383AE399}">
  <dimension ref="B2:E23"/>
  <sheetViews>
    <sheetView tabSelected="1" zoomScale="85" zoomScaleNormal="85" workbookViewId="0">
      <selection activeCell="J5" sqref="J5"/>
    </sheetView>
  </sheetViews>
  <sheetFormatPr baseColWidth="10" defaultRowHeight="14.5" x14ac:dyDescent="0.35"/>
  <cols>
    <col min="1" max="2" width="10.90625" style="16"/>
    <col min="3" max="3" width="39.453125" style="16" bestFit="1" customWidth="1"/>
    <col min="4" max="16384" width="10.90625" style="16"/>
  </cols>
  <sheetData>
    <row r="2" spans="2:5" ht="65" x14ac:dyDescent="0.35">
      <c r="B2" s="27" t="s">
        <v>1241</v>
      </c>
      <c r="C2" s="27" t="s">
        <v>1242</v>
      </c>
      <c r="D2" s="28" t="s">
        <v>1479</v>
      </c>
      <c r="E2" s="27" t="s">
        <v>1478</v>
      </c>
    </row>
    <row r="3" spans="2:5" x14ac:dyDescent="0.35">
      <c r="B3" s="33" t="s">
        <v>1219</v>
      </c>
      <c r="C3" s="33" t="s">
        <v>109</v>
      </c>
      <c r="D3" s="30">
        <v>45311</v>
      </c>
      <c r="E3" s="30">
        <v>9630</v>
      </c>
    </row>
    <row r="4" spans="2:5" x14ac:dyDescent="0.35">
      <c r="B4" s="33" t="s">
        <v>1220</v>
      </c>
      <c r="C4" s="33" t="s">
        <v>100</v>
      </c>
      <c r="D4" s="30">
        <v>44230</v>
      </c>
      <c r="E4" s="30">
        <v>8214</v>
      </c>
    </row>
    <row r="5" spans="2:5" x14ac:dyDescent="0.35">
      <c r="B5" s="33" t="s">
        <v>1221</v>
      </c>
      <c r="C5" s="33" t="s">
        <v>1480</v>
      </c>
      <c r="D5" s="30">
        <v>13390</v>
      </c>
      <c r="E5" s="30">
        <v>1837</v>
      </c>
    </row>
    <row r="6" spans="2:5" x14ac:dyDescent="0.35">
      <c r="B6" s="33" t="s">
        <v>1222</v>
      </c>
      <c r="C6" s="33" t="s">
        <v>1481</v>
      </c>
      <c r="D6" s="30">
        <v>9012</v>
      </c>
      <c r="E6" s="30">
        <v>2070</v>
      </c>
    </row>
    <row r="7" spans="2:5" x14ac:dyDescent="0.35">
      <c r="B7" s="33" t="s">
        <v>1223</v>
      </c>
      <c r="C7" s="33" t="s">
        <v>102</v>
      </c>
      <c r="D7" s="30">
        <v>23939</v>
      </c>
      <c r="E7" s="30">
        <f>6992+323+22</f>
        <v>7337</v>
      </c>
    </row>
    <row r="8" spans="2:5" x14ac:dyDescent="0.35">
      <c r="B8" s="33" t="s">
        <v>1224</v>
      </c>
      <c r="C8" s="33" t="s">
        <v>119</v>
      </c>
      <c r="D8" s="30">
        <v>35045</v>
      </c>
      <c r="E8" s="30">
        <v>5700</v>
      </c>
    </row>
    <row r="9" spans="2:5" x14ac:dyDescent="0.35">
      <c r="B9" s="33" t="s">
        <v>1225</v>
      </c>
      <c r="C9" s="33" t="s">
        <v>101</v>
      </c>
      <c r="D9" s="30">
        <v>14355</v>
      </c>
      <c r="E9" s="30">
        <v>1790</v>
      </c>
    </row>
    <row r="10" spans="2:5" x14ac:dyDescent="0.35">
      <c r="B10" s="33" t="s">
        <v>1226</v>
      </c>
      <c r="C10" s="33" t="s">
        <v>106</v>
      </c>
      <c r="D10" s="30">
        <v>5074</v>
      </c>
      <c r="E10" s="30">
        <v>991</v>
      </c>
    </row>
    <row r="11" spans="2:5" x14ac:dyDescent="0.35">
      <c r="B11" s="33" t="s">
        <v>1227</v>
      </c>
      <c r="C11" s="33" t="s">
        <v>104</v>
      </c>
      <c r="D11" s="30">
        <v>6390</v>
      </c>
      <c r="E11" s="30">
        <v>1655</v>
      </c>
    </row>
    <row r="12" spans="2:5" x14ac:dyDescent="0.35">
      <c r="B12" s="33" t="s">
        <v>1228</v>
      </c>
      <c r="C12" s="33" t="s">
        <v>117</v>
      </c>
      <c r="D12" s="30">
        <v>6357</v>
      </c>
      <c r="E12" s="30">
        <v>892</v>
      </c>
    </row>
    <row r="13" spans="2:5" x14ac:dyDescent="0.35">
      <c r="B13" s="33" t="s">
        <v>1229</v>
      </c>
      <c r="C13" s="33" t="s">
        <v>1482</v>
      </c>
      <c r="D13" s="30">
        <v>5149</v>
      </c>
      <c r="E13" s="30">
        <v>642</v>
      </c>
    </row>
    <row r="14" spans="2:5" x14ac:dyDescent="0.35">
      <c r="B14" s="33" t="s">
        <v>1230</v>
      </c>
      <c r="C14" s="33" t="s">
        <v>1483</v>
      </c>
      <c r="D14" s="30">
        <v>1863</v>
      </c>
      <c r="E14" s="30">
        <v>330</v>
      </c>
    </row>
    <row r="15" spans="2:5" x14ac:dyDescent="0.35">
      <c r="B15" s="33" t="s">
        <v>1231</v>
      </c>
      <c r="C15" s="33" t="s">
        <v>1484</v>
      </c>
      <c r="D15" s="30">
        <v>660</v>
      </c>
      <c r="E15" s="30">
        <v>793</v>
      </c>
    </row>
    <row r="16" spans="2:5" x14ac:dyDescent="0.35">
      <c r="B16" s="33" t="s">
        <v>1232</v>
      </c>
      <c r="C16" s="33" t="s">
        <v>1485</v>
      </c>
      <c r="D16" s="30">
        <v>7918</v>
      </c>
      <c r="E16" s="30">
        <v>1592</v>
      </c>
    </row>
    <row r="17" spans="2:5" x14ac:dyDescent="0.35">
      <c r="B17" s="33" t="s">
        <v>1233</v>
      </c>
      <c r="C17" s="33" t="s">
        <v>1486</v>
      </c>
      <c r="D17" s="30">
        <v>5273</v>
      </c>
      <c r="E17" s="30">
        <v>637</v>
      </c>
    </row>
    <row r="18" spans="2:5" x14ac:dyDescent="0.35">
      <c r="B18" s="33" t="s">
        <v>1234</v>
      </c>
      <c r="C18" s="33" t="s">
        <v>1487</v>
      </c>
      <c r="D18" s="25" t="s">
        <v>1427</v>
      </c>
      <c r="E18" s="30">
        <v>148</v>
      </c>
    </row>
    <row r="19" spans="2:5" x14ac:dyDescent="0.35">
      <c r="B19" s="33" t="s">
        <v>1235</v>
      </c>
      <c r="C19" s="33" t="s">
        <v>112</v>
      </c>
      <c r="D19" s="30">
        <v>33446</v>
      </c>
      <c r="E19" s="30">
        <v>9457</v>
      </c>
    </row>
    <row r="20" spans="2:5" x14ac:dyDescent="0.35">
      <c r="B20" s="33" t="s">
        <v>1236</v>
      </c>
      <c r="C20" s="33" t="s">
        <v>113</v>
      </c>
      <c r="D20" s="30">
        <v>36388</v>
      </c>
      <c r="E20" s="30">
        <v>5329</v>
      </c>
    </row>
    <row r="21" spans="2:5" x14ac:dyDescent="0.35">
      <c r="B21" s="33" t="s">
        <v>1239</v>
      </c>
      <c r="C21" s="33" t="s">
        <v>1488</v>
      </c>
      <c r="D21" s="30">
        <v>2557</v>
      </c>
      <c r="E21" s="30">
        <v>612</v>
      </c>
    </row>
    <row r="22" spans="2:5" x14ac:dyDescent="0.35">
      <c r="B22" s="33" t="s">
        <v>1489</v>
      </c>
      <c r="C22" s="33" t="s">
        <v>1490</v>
      </c>
      <c r="D22" s="25" t="s">
        <v>1247</v>
      </c>
      <c r="E22" s="30">
        <v>39</v>
      </c>
    </row>
    <row r="23" spans="2:5" x14ac:dyDescent="0.35">
      <c r="B23" s="33" t="s">
        <v>1491</v>
      </c>
      <c r="C23" s="33" t="s">
        <v>1492</v>
      </c>
      <c r="D23" s="25" t="s">
        <v>1247</v>
      </c>
      <c r="E23" s="30">
        <v>24</v>
      </c>
    </row>
  </sheetData>
  <autoFilter ref="B2:E23" xr:uid="{4C82171E-8033-4C88-AD07-2E414EB874B6}">
    <sortState xmlns:xlrd2="http://schemas.microsoft.com/office/spreadsheetml/2017/richdata2" ref="B3:E23">
      <sortCondition ref="B2:B23"/>
    </sortState>
  </autoFilter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E0D5C3E185D942A4D3392C4B6B24EB" ma:contentTypeVersion="14" ma:contentTypeDescription="Crée un document." ma:contentTypeScope="" ma:versionID="26a1fdf247747004760a4f458fc3ff73">
  <xsd:schema xmlns:xsd="http://www.w3.org/2001/XMLSchema" xmlns:xs="http://www.w3.org/2001/XMLSchema" xmlns:p="http://schemas.microsoft.com/office/2006/metadata/properties" xmlns:ns3="d9fd6cd1-8f6e-4701-b91f-549243acd740" xmlns:ns4="4e17a470-ec0b-409f-b218-4dbe3f20cd1f" targetNamespace="http://schemas.microsoft.com/office/2006/metadata/properties" ma:root="true" ma:fieldsID="5b3bd0126df36fe8fed5a50b59e9f1cb" ns3:_="" ns4:_="">
    <xsd:import namespace="d9fd6cd1-8f6e-4701-b91f-549243acd740"/>
    <xsd:import namespace="4e17a470-ec0b-409f-b218-4dbe3f20cd1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d6cd1-8f6e-4701-b91f-549243acd7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17a470-ec0b-409f-b218-4dbe3f20cd1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A509DB-690D-4431-8B10-F3D60C1F3F05}">
  <ds:schemaRefs/>
</ds:datastoreItem>
</file>

<file path=customXml/itemProps2.xml><?xml version="1.0" encoding="utf-8"?>
<ds:datastoreItem xmlns:ds="http://schemas.openxmlformats.org/officeDocument/2006/customXml" ds:itemID="{C94A71B8-7613-4FF0-B0AB-D4758BE2F9E6}">
  <ds:schemaRefs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4e17a470-ec0b-409f-b218-4dbe3f20cd1f"/>
    <ds:schemaRef ds:uri="d9fd6cd1-8f6e-4701-b91f-549243acd740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4681816-92CC-4986-97E5-6FD24577CDC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81B2BC0-EEDB-4C52-871B-52A9B4466E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d6cd1-8f6e-4701-b91f-549243acd740"/>
    <ds:schemaRef ds:uri="4e17a470-ec0b-409f-b218-4dbe3f20cd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Univ_Cg</vt:lpstr>
      <vt:lpstr>Prive_Gvt</vt:lpstr>
      <vt:lpstr>info_prive_gvt</vt:lpstr>
      <vt:lpstr>stat_cegep</vt:lpstr>
      <vt:lpstr>stat_univ</vt:lpstr>
    </vt:vector>
  </TitlesOfParts>
  <Company>Gouvernement du Québec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Déry, Alexandre</dc:creator>
  <cp:lastModifiedBy>Annie Larivière</cp:lastModifiedBy>
  <dcterms:created xsi:type="dcterms:W3CDTF">2021-09-17T12:52:22Z</dcterms:created>
  <dcterms:modified xsi:type="dcterms:W3CDTF">2022-05-31T13:42:45Z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2021-09-29T14:21:07Z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08553f92-4726-44bc-a0bc-f5b6739f776e</vt:lpwstr>
  </property>
  <property fmtid="{D5CDD505-2E9C-101B-9397-08002B2CF9AE}" pid="8" name="MSIP_Label_6a7d8d5d-78e2-4a62-9fcd-016eb5e4c57c_ContentBits">
    <vt:lpwstr>0</vt:lpwstr>
  </property>
  <property fmtid="{D5CDD505-2E9C-101B-9397-08002B2CF9AE}" pid="9" name="ContentTypeId">
    <vt:lpwstr>0x01010050E0D5C3E185D942A4D3392C4B6B24EB</vt:lpwstr>
  </property>
</Properties>
</file>